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6" windowHeight="7740"/>
  </bookViews>
  <sheets>
    <sheet name="титульник" sheetId="13" r:id="rId1"/>
    <sheet name="1 день" sheetId="1" r:id="rId2"/>
    <sheet name="2 день" sheetId="2" r:id="rId3"/>
    <sheet name="3 день" sheetId="3" r:id="rId4"/>
    <sheet name="4 день" sheetId="4" r:id="rId5"/>
    <sheet name="5 день" sheetId="5" r:id="rId6"/>
    <sheet name="6 день" sheetId="6" r:id="rId7"/>
    <sheet name="7 день" sheetId="7" r:id="rId8"/>
    <sheet name="8 день" sheetId="8" r:id="rId9"/>
    <sheet name="9 день" sheetId="9" r:id="rId10"/>
    <sheet name="10 день" sheetId="10" r:id="rId11"/>
    <sheet name="11 день" sheetId="11" r:id="rId12"/>
    <sheet name="12 день" sheetId="12" r:id="rId13"/>
  </sheets>
  <definedNames>
    <definedName name="_xlnm.Print_Area" localSheetId="7">'7 день'!$A$1:$I$66</definedName>
  </definedNames>
  <calcPr calcId="144525"/>
</workbook>
</file>

<file path=xl/calcChain.xml><?xml version="1.0" encoding="utf-8"?>
<calcChain xmlns="http://schemas.openxmlformats.org/spreadsheetml/2006/main">
  <c r="I28" i="1" l="1"/>
  <c r="G28" i="1"/>
  <c r="I51" i="10" l="1"/>
  <c r="H51" i="10"/>
  <c r="G51" i="10"/>
  <c r="F51" i="10"/>
  <c r="F11" i="3"/>
  <c r="G11" i="3"/>
  <c r="H11" i="3"/>
  <c r="I11" i="3"/>
  <c r="F15" i="3"/>
  <c r="G15" i="3"/>
  <c r="H15" i="3"/>
  <c r="I15" i="3"/>
  <c r="F18" i="3"/>
  <c r="G18" i="3"/>
  <c r="H18" i="3"/>
  <c r="I18" i="3"/>
  <c r="F19" i="3"/>
  <c r="G19" i="3"/>
  <c r="H19" i="3"/>
  <c r="I19" i="3"/>
  <c r="F27" i="3"/>
  <c r="F50" i="3" s="1"/>
  <c r="F63" i="3" s="1"/>
  <c r="G27" i="3"/>
  <c r="H27" i="3"/>
  <c r="I27" i="3"/>
  <c r="F35" i="3"/>
  <c r="G35" i="3"/>
  <c r="H35" i="3"/>
  <c r="I35" i="3"/>
  <c r="F45" i="3"/>
  <c r="G45" i="3"/>
  <c r="H45" i="3"/>
  <c r="I45" i="3"/>
  <c r="F48" i="3"/>
  <c r="G48" i="3"/>
  <c r="H48" i="3"/>
  <c r="I48" i="3"/>
  <c r="G50" i="3"/>
  <c r="H50" i="3"/>
  <c r="I50" i="3"/>
  <c r="F53" i="3"/>
  <c r="G53" i="3"/>
  <c r="H53" i="3"/>
  <c r="I53" i="3"/>
  <c r="F59" i="3"/>
  <c r="G59" i="3"/>
  <c r="H59" i="3"/>
  <c r="I59" i="3"/>
  <c r="F61" i="3"/>
  <c r="G61" i="3"/>
  <c r="H61" i="3"/>
  <c r="I61" i="3"/>
  <c r="F62" i="3"/>
  <c r="G62" i="3"/>
  <c r="G63" i="3" s="1"/>
  <c r="H62" i="3"/>
  <c r="I62" i="3"/>
  <c r="I63" i="3" s="1"/>
  <c r="I57" i="9"/>
  <c r="H57" i="9"/>
  <c r="G57" i="9"/>
  <c r="F57" i="9"/>
  <c r="I54" i="12"/>
  <c r="H54" i="12"/>
  <c r="G54" i="12"/>
  <c r="F54" i="12"/>
  <c r="I59" i="11"/>
  <c r="I60" i="11" s="1"/>
  <c r="H59" i="11"/>
  <c r="H60" i="11" s="1"/>
  <c r="G59" i="11"/>
  <c r="G60" i="11" s="1"/>
  <c r="F59" i="11"/>
  <c r="F60" i="11" s="1"/>
  <c r="I55" i="11"/>
  <c r="H55" i="11"/>
  <c r="G55" i="11"/>
  <c r="F55" i="11"/>
  <c r="I53" i="10"/>
  <c r="H53" i="10"/>
  <c r="G53" i="10"/>
  <c r="F53" i="10"/>
  <c r="I54" i="8"/>
  <c r="H54" i="8"/>
  <c r="G54" i="8"/>
  <c r="F54" i="8"/>
  <c r="I52" i="8"/>
  <c r="H52" i="8"/>
  <c r="G52" i="8"/>
  <c r="F52" i="8"/>
  <c r="I49" i="10"/>
  <c r="H49" i="10"/>
  <c r="G49" i="10"/>
  <c r="F49" i="10"/>
  <c r="I65" i="7"/>
  <c r="H65" i="7"/>
  <c r="G65" i="7"/>
  <c r="F65" i="7"/>
  <c r="I54" i="1"/>
  <c r="H54" i="1"/>
  <c r="G54" i="1"/>
  <c r="F54" i="1"/>
  <c r="I52" i="1"/>
  <c r="H52" i="1"/>
  <c r="G52" i="1"/>
  <c r="F52" i="1"/>
  <c r="H63" i="3" l="1"/>
  <c r="I8" i="6"/>
  <c r="H8" i="6"/>
  <c r="I6" i="6"/>
  <c r="I10" i="6" s="1"/>
  <c r="G6" i="6"/>
  <c r="F6" i="6"/>
  <c r="I8" i="12"/>
  <c r="H8" i="12"/>
  <c r="H10" i="12" s="1"/>
  <c r="H18" i="12" s="1"/>
  <c r="I6" i="12"/>
  <c r="G6" i="12"/>
  <c r="F6" i="12"/>
  <c r="I28" i="12"/>
  <c r="H28" i="12"/>
  <c r="G28" i="12"/>
  <c r="F28" i="12"/>
  <c r="I31" i="7"/>
  <c r="I37" i="7" s="1"/>
  <c r="H31" i="7"/>
  <c r="H37" i="7" s="1"/>
  <c r="G31" i="7"/>
  <c r="F31" i="7"/>
  <c r="F37" i="7" s="1"/>
  <c r="I28" i="6"/>
  <c r="I33" i="6" s="1"/>
  <c r="H28" i="6"/>
  <c r="H33" i="6" s="1"/>
  <c r="G28" i="6"/>
  <c r="F28" i="6"/>
  <c r="F33" i="6" s="1"/>
  <c r="I28" i="4"/>
  <c r="H28" i="4"/>
  <c r="G28" i="4"/>
  <c r="F28" i="4"/>
  <c r="I31" i="5"/>
  <c r="I37" i="5" s="1"/>
  <c r="H31" i="5"/>
  <c r="G31" i="5"/>
  <c r="G37" i="5" s="1"/>
  <c r="F31" i="5"/>
  <c r="G56" i="5"/>
  <c r="H56" i="5"/>
  <c r="I56" i="5"/>
  <c r="F56" i="5"/>
  <c r="F54" i="5"/>
  <c r="F33" i="4"/>
  <c r="I26" i="4"/>
  <c r="H26" i="4"/>
  <c r="I24" i="4"/>
  <c r="I25" i="4" s="1"/>
  <c r="G24" i="4"/>
  <c r="G25" i="4" s="1"/>
  <c r="G56" i="4"/>
  <c r="F56" i="4"/>
  <c r="I61" i="1"/>
  <c r="G61" i="1"/>
  <c r="H54" i="10"/>
  <c r="I54" i="10"/>
  <c r="F54" i="10"/>
  <c r="F17" i="10"/>
  <c r="F14" i="10"/>
  <c r="F10" i="10"/>
  <c r="F53" i="9"/>
  <c r="H53" i="9"/>
  <c r="I51" i="9"/>
  <c r="I53" i="9" s="1"/>
  <c r="G51" i="9"/>
  <c r="G53" i="9" s="1"/>
  <c r="I6" i="9"/>
  <c r="H6" i="9"/>
  <c r="H10" i="9" s="1"/>
  <c r="G6" i="9"/>
  <c r="F6" i="9"/>
  <c r="F10" i="9" s="1"/>
  <c r="I28" i="8"/>
  <c r="I33" i="8" s="1"/>
  <c r="H28" i="8"/>
  <c r="H33" i="8" s="1"/>
  <c r="G28" i="8"/>
  <c r="G33" i="8" s="1"/>
  <c r="F28" i="8"/>
  <c r="F33" i="8" s="1"/>
  <c r="F58" i="8"/>
  <c r="G58" i="8"/>
  <c r="H58" i="8"/>
  <c r="I58" i="8"/>
  <c r="I56" i="8"/>
  <c r="H56" i="8"/>
  <c r="G56" i="8"/>
  <c r="F56" i="8"/>
  <c r="I50" i="8"/>
  <c r="H50" i="8"/>
  <c r="G50" i="8"/>
  <c r="F50" i="8"/>
  <c r="I50" i="12"/>
  <c r="H50" i="12"/>
  <c r="G50" i="12"/>
  <c r="F50" i="12"/>
  <c r="I48" i="12"/>
  <c r="H48" i="12"/>
  <c r="G48" i="12"/>
  <c r="F48" i="12"/>
  <c r="I43" i="12"/>
  <c r="H43" i="12"/>
  <c r="G43" i="12"/>
  <c r="F43" i="12"/>
  <c r="I40" i="12"/>
  <c r="H40" i="12"/>
  <c r="G40" i="12"/>
  <c r="F40" i="12"/>
  <c r="I33" i="12"/>
  <c r="H33" i="12"/>
  <c r="G33" i="12"/>
  <c r="F33" i="12"/>
  <c r="I26" i="12"/>
  <c r="I45" i="12" s="1"/>
  <c r="H26" i="12"/>
  <c r="H45" i="12" s="1"/>
  <c r="G26" i="12"/>
  <c r="G45" i="12" s="1"/>
  <c r="F26" i="12"/>
  <c r="F45" i="12" s="1"/>
  <c r="I17" i="12"/>
  <c r="H17" i="12"/>
  <c r="G17" i="12"/>
  <c r="F17" i="12"/>
  <c r="I14" i="12"/>
  <c r="H14" i="12"/>
  <c r="G14" i="12"/>
  <c r="F14" i="12"/>
  <c r="I10" i="12"/>
  <c r="I18" i="12" s="1"/>
  <c r="G10" i="12"/>
  <c r="G18" i="12" s="1"/>
  <c r="F10" i="12"/>
  <c r="F18" i="12" s="1"/>
  <c r="F40" i="6"/>
  <c r="I51" i="6"/>
  <c r="I52" i="6" s="1"/>
  <c r="H51" i="6"/>
  <c r="H52" i="6" s="1"/>
  <c r="G51" i="6"/>
  <c r="G52" i="6" s="1"/>
  <c r="F51" i="6"/>
  <c r="F52" i="6" s="1"/>
  <c r="I50" i="6"/>
  <c r="H50" i="6"/>
  <c r="G50" i="6"/>
  <c r="F50" i="6"/>
  <c r="H37" i="5"/>
  <c r="F37" i="5"/>
  <c r="G48" i="6"/>
  <c r="H48" i="6"/>
  <c r="I48" i="6"/>
  <c r="F48" i="6"/>
  <c r="I49" i="2"/>
  <c r="H49" i="2"/>
  <c r="G49" i="2"/>
  <c r="F49" i="2"/>
  <c r="I41" i="5"/>
  <c r="G41" i="5"/>
  <c r="G44" i="5" s="1"/>
  <c r="I28" i="5"/>
  <c r="G28" i="5"/>
  <c r="G29" i="5" s="1"/>
  <c r="G60" i="1"/>
  <c r="H60" i="1"/>
  <c r="I60" i="1"/>
  <c r="F60" i="1"/>
  <c r="I56" i="1"/>
  <c r="H56" i="1"/>
  <c r="G56" i="1"/>
  <c r="F56" i="1"/>
  <c r="H61" i="1"/>
  <c r="F61" i="1"/>
  <c r="I39" i="11"/>
  <c r="G39" i="11"/>
  <c r="G40" i="11" s="1"/>
  <c r="I38" i="11"/>
  <c r="H38" i="11"/>
  <c r="I33" i="11"/>
  <c r="H33" i="11"/>
  <c r="G33" i="11"/>
  <c r="F33" i="11"/>
  <c r="I58" i="11"/>
  <c r="H58" i="11"/>
  <c r="G58" i="11"/>
  <c r="F58" i="11"/>
  <c r="I43" i="11"/>
  <c r="H43" i="11"/>
  <c r="G43" i="11"/>
  <c r="F43" i="11"/>
  <c r="I40" i="11"/>
  <c r="H40" i="11"/>
  <c r="F40" i="11"/>
  <c r="I25" i="11"/>
  <c r="H25" i="11"/>
  <c r="G25" i="11"/>
  <c r="F25" i="11"/>
  <c r="I17" i="11"/>
  <c r="H17" i="11"/>
  <c r="G17" i="11"/>
  <c r="F17" i="11"/>
  <c r="I14" i="11"/>
  <c r="H14" i="11"/>
  <c r="G14" i="11"/>
  <c r="F14" i="11"/>
  <c r="I10" i="11"/>
  <c r="I18" i="11" s="1"/>
  <c r="H10" i="11"/>
  <c r="G10" i="11"/>
  <c r="G18" i="11" s="1"/>
  <c r="F10" i="11"/>
  <c r="F18" i="11" s="1"/>
  <c r="I33" i="10"/>
  <c r="I36" i="10" s="1"/>
  <c r="I29" i="10"/>
  <c r="H29" i="10"/>
  <c r="G29" i="10"/>
  <c r="F29" i="10"/>
  <c r="I42" i="10"/>
  <c r="H42" i="10"/>
  <c r="G42" i="10"/>
  <c r="F42" i="10"/>
  <c r="I39" i="10"/>
  <c r="H39" i="10"/>
  <c r="G39" i="10"/>
  <c r="F39" i="10"/>
  <c r="H36" i="10"/>
  <c r="G36" i="10"/>
  <c r="G44" i="10" s="1"/>
  <c r="F36" i="10"/>
  <c r="I17" i="10"/>
  <c r="H17" i="10"/>
  <c r="G17" i="10"/>
  <c r="I14" i="10"/>
  <c r="H14" i="10"/>
  <c r="G14" i="10"/>
  <c r="I10" i="10"/>
  <c r="I18" i="10" s="1"/>
  <c r="H10" i="10"/>
  <c r="G10" i="10"/>
  <c r="G18" i="10" s="1"/>
  <c r="I39" i="9"/>
  <c r="H39" i="9"/>
  <c r="G39" i="9"/>
  <c r="F39" i="9"/>
  <c r="I10" i="9"/>
  <c r="G10" i="9"/>
  <c r="I48" i="9"/>
  <c r="H48" i="9"/>
  <c r="G48" i="9"/>
  <c r="F48" i="9"/>
  <c r="I42" i="9"/>
  <c r="H42" i="9"/>
  <c r="G42" i="9"/>
  <c r="F42" i="9"/>
  <c r="I29" i="9"/>
  <c r="H29" i="9"/>
  <c r="H44" i="9" s="1"/>
  <c r="G29" i="9"/>
  <c r="F29" i="9"/>
  <c r="F44" i="9" s="1"/>
  <c r="I17" i="9"/>
  <c r="H17" i="9"/>
  <c r="G17" i="9"/>
  <c r="F17" i="9"/>
  <c r="I14" i="9"/>
  <c r="H14" i="9"/>
  <c r="G14" i="9"/>
  <c r="F14" i="9"/>
  <c r="I10" i="8"/>
  <c r="H10" i="8"/>
  <c r="G10" i="8"/>
  <c r="F10" i="8"/>
  <c r="I44" i="8"/>
  <c r="H44" i="8"/>
  <c r="G44" i="8"/>
  <c r="F44" i="8"/>
  <c r="I41" i="8"/>
  <c r="H41" i="8"/>
  <c r="G41" i="8"/>
  <c r="F41" i="8"/>
  <c r="I26" i="8"/>
  <c r="H26" i="8"/>
  <c r="G26" i="8"/>
  <c r="F26" i="8"/>
  <c r="I17" i="8"/>
  <c r="H17" i="8"/>
  <c r="G17" i="8"/>
  <c r="F17" i="8"/>
  <c r="I14" i="8"/>
  <c r="H14" i="8"/>
  <c r="G14" i="8"/>
  <c r="F14" i="8"/>
  <c r="G59" i="7"/>
  <c r="H59" i="7"/>
  <c r="I59" i="7"/>
  <c r="F59" i="7"/>
  <c r="I48" i="7"/>
  <c r="H48" i="7"/>
  <c r="G48" i="7"/>
  <c r="F48" i="7"/>
  <c r="I45" i="7"/>
  <c r="H45" i="7"/>
  <c r="G45" i="7"/>
  <c r="F45" i="7"/>
  <c r="G37" i="7"/>
  <c r="I29" i="7"/>
  <c r="H29" i="7"/>
  <c r="G29" i="7"/>
  <c r="F29" i="7"/>
  <c r="I17" i="7"/>
  <c r="H17" i="7"/>
  <c r="G17" i="7"/>
  <c r="F17" i="7"/>
  <c r="I14" i="7"/>
  <c r="H14" i="7"/>
  <c r="G14" i="7"/>
  <c r="F14" i="7"/>
  <c r="I10" i="7"/>
  <c r="I18" i="7" s="1"/>
  <c r="H10" i="7"/>
  <c r="H18" i="7" s="1"/>
  <c r="G10" i="7"/>
  <c r="G18" i="7" s="1"/>
  <c r="F10" i="7"/>
  <c r="F18" i="7" s="1"/>
  <c r="G54" i="5"/>
  <c r="H54" i="5"/>
  <c r="I54" i="5"/>
  <c r="I58" i="5"/>
  <c r="H58" i="5"/>
  <c r="G58" i="5"/>
  <c r="F58" i="5"/>
  <c r="I47" i="5"/>
  <c r="H47" i="5"/>
  <c r="G47" i="5"/>
  <c r="F47" i="5"/>
  <c r="I44" i="5"/>
  <c r="H44" i="5"/>
  <c r="F44" i="5"/>
  <c r="I29" i="5"/>
  <c r="H29" i="5"/>
  <c r="F29" i="5"/>
  <c r="I17" i="5"/>
  <c r="H17" i="5"/>
  <c r="G17" i="5"/>
  <c r="F17" i="5"/>
  <c r="I14" i="5"/>
  <c r="H14" i="5"/>
  <c r="G14" i="5"/>
  <c r="F14" i="5"/>
  <c r="I10" i="5"/>
  <c r="I18" i="5" s="1"/>
  <c r="H10" i="5"/>
  <c r="H18" i="5" s="1"/>
  <c r="G10" i="5"/>
  <c r="G18" i="5" s="1"/>
  <c r="F10" i="5"/>
  <c r="F18" i="5" s="1"/>
  <c r="I43" i="6"/>
  <c r="H43" i="6"/>
  <c r="G43" i="6"/>
  <c r="F43" i="6"/>
  <c r="I40" i="6"/>
  <c r="H40" i="6"/>
  <c r="G40" i="6"/>
  <c r="G33" i="6"/>
  <c r="I26" i="6"/>
  <c r="H26" i="6"/>
  <c r="G26" i="6"/>
  <c r="F26" i="6"/>
  <c r="I17" i="6"/>
  <c r="H17" i="6"/>
  <c r="G17" i="6"/>
  <c r="F17" i="6"/>
  <c r="I14" i="6"/>
  <c r="H14" i="6"/>
  <c r="G14" i="6"/>
  <c r="F14" i="6"/>
  <c r="H10" i="6"/>
  <c r="G10" i="6"/>
  <c r="G18" i="6" s="1"/>
  <c r="F10" i="6"/>
  <c r="H56" i="4"/>
  <c r="I52" i="4"/>
  <c r="H52" i="4"/>
  <c r="G52" i="4"/>
  <c r="F52" i="4"/>
  <c r="I50" i="4"/>
  <c r="H50" i="4"/>
  <c r="G50" i="4"/>
  <c r="F50" i="4"/>
  <c r="I56" i="4"/>
  <c r="I48" i="4"/>
  <c r="H48" i="4"/>
  <c r="G48" i="4"/>
  <c r="F48" i="4"/>
  <c r="I43" i="4"/>
  <c r="H43" i="4"/>
  <c r="G43" i="4"/>
  <c r="F43" i="4"/>
  <c r="I40" i="4"/>
  <c r="H40" i="4"/>
  <c r="G40" i="4"/>
  <c r="F40" i="4"/>
  <c r="I33" i="4"/>
  <c r="H33" i="4"/>
  <c r="G33" i="4"/>
  <c r="H25" i="4"/>
  <c r="F25" i="4"/>
  <c r="I17" i="4"/>
  <c r="H17" i="4"/>
  <c r="G17" i="4"/>
  <c r="F17" i="4"/>
  <c r="I14" i="4"/>
  <c r="H14" i="4"/>
  <c r="G14" i="4"/>
  <c r="F14" i="4"/>
  <c r="I10" i="4"/>
  <c r="I18" i="4" s="1"/>
  <c r="H10" i="4"/>
  <c r="G10" i="4"/>
  <c r="G18" i="4" s="1"/>
  <c r="F10" i="4"/>
  <c r="F33" i="2"/>
  <c r="G33" i="2"/>
  <c r="H33" i="2"/>
  <c r="I33" i="2"/>
  <c r="I53" i="2"/>
  <c r="H53" i="2"/>
  <c r="G53" i="2"/>
  <c r="F53" i="2"/>
  <c r="I47" i="2"/>
  <c r="I54" i="2" s="1"/>
  <c r="H47" i="2"/>
  <c r="H54" i="2" s="1"/>
  <c r="F47" i="2"/>
  <c r="I36" i="2"/>
  <c r="H36" i="2"/>
  <c r="G36" i="2"/>
  <c r="F36" i="2"/>
  <c r="I30" i="2"/>
  <c r="H30" i="2"/>
  <c r="G30" i="2"/>
  <c r="F30" i="2"/>
  <c r="I18" i="2"/>
  <c r="H18" i="2"/>
  <c r="G18" i="2"/>
  <c r="F18" i="2"/>
  <c r="I14" i="2"/>
  <c r="H14" i="2"/>
  <c r="G14" i="2"/>
  <c r="F14" i="2"/>
  <c r="I10" i="2"/>
  <c r="I19" i="2" s="1"/>
  <c r="H10" i="2"/>
  <c r="H19" i="2" s="1"/>
  <c r="G10" i="2"/>
  <c r="G19" i="2" s="1"/>
  <c r="F10" i="2"/>
  <c r="G47" i="1"/>
  <c r="H47" i="1"/>
  <c r="I47" i="1"/>
  <c r="F47" i="1"/>
  <c r="G44" i="1"/>
  <c r="H44" i="1"/>
  <c r="I44" i="1"/>
  <c r="F44" i="1"/>
  <c r="G36" i="1"/>
  <c r="H36" i="1"/>
  <c r="I36" i="1"/>
  <c r="F36" i="1"/>
  <c r="G29" i="1"/>
  <c r="G49" i="1" s="1"/>
  <c r="H29" i="1"/>
  <c r="H49" i="1" s="1"/>
  <c r="I29" i="1"/>
  <c r="I49" i="1" s="1"/>
  <c r="F29" i="1"/>
  <c r="F49" i="1" s="1"/>
  <c r="G10" i="1"/>
  <c r="H10" i="1"/>
  <c r="I10" i="1"/>
  <c r="F10" i="1"/>
  <c r="G14" i="1"/>
  <c r="H14" i="1"/>
  <c r="I14" i="1"/>
  <c r="F14" i="1"/>
  <c r="G17" i="1"/>
  <c r="H17" i="1"/>
  <c r="I17" i="1"/>
  <c r="F17" i="1"/>
  <c r="I18" i="8" l="1"/>
  <c r="G47" i="2"/>
  <c r="G54" i="2" s="1"/>
  <c r="F54" i="2"/>
  <c r="G59" i="8"/>
  <c r="I60" i="5"/>
  <c r="G60" i="5"/>
  <c r="H60" i="5"/>
  <c r="F18" i="6"/>
  <c r="H18" i="6"/>
  <c r="G53" i="6"/>
  <c r="I53" i="6"/>
  <c r="F53" i="6"/>
  <c r="H53" i="6"/>
  <c r="I18" i="6"/>
  <c r="F18" i="10"/>
  <c r="F44" i="10"/>
  <c r="H44" i="10"/>
  <c r="G44" i="9"/>
  <c r="G58" i="9" s="1"/>
  <c r="I44" i="9"/>
  <c r="F18" i="9"/>
  <c r="G18" i="9"/>
  <c r="I18" i="9"/>
  <c r="H59" i="8"/>
  <c r="F59" i="8"/>
  <c r="I59" i="8"/>
  <c r="F60" i="5"/>
  <c r="G57" i="4"/>
  <c r="F49" i="5"/>
  <c r="G55" i="12"/>
  <c r="G56" i="12" s="1"/>
  <c r="I55" i="12"/>
  <c r="I56" i="12" s="1"/>
  <c r="G45" i="6"/>
  <c r="I49" i="5"/>
  <c r="I61" i="5" s="1"/>
  <c r="G46" i="8"/>
  <c r="F58" i="9"/>
  <c r="H18" i="9"/>
  <c r="H18" i="10"/>
  <c r="F56" i="12"/>
  <c r="F55" i="12"/>
  <c r="H55" i="12"/>
  <c r="H56" i="12" s="1"/>
  <c r="G54" i="10"/>
  <c r="F45" i="4"/>
  <c r="H45" i="4"/>
  <c r="G45" i="4"/>
  <c r="G58" i="4" s="1"/>
  <c r="F57" i="4"/>
  <c r="I50" i="7"/>
  <c r="G50" i="7"/>
  <c r="G66" i="7" s="1"/>
  <c r="F55" i="10"/>
  <c r="I46" i="8"/>
  <c r="H46" i="8"/>
  <c r="G18" i="8"/>
  <c r="H45" i="6"/>
  <c r="I45" i="6"/>
  <c r="I54" i="6" s="1"/>
  <c r="G49" i="5"/>
  <c r="G61" i="5" s="1"/>
  <c r="I57" i="4"/>
  <c r="H57" i="4"/>
  <c r="F19" i="2"/>
  <c r="G54" i="6"/>
  <c r="I18" i="1"/>
  <c r="I62" i="1" s="1"/>
  <c r="G18" i="1"/>
  <c r="G62" i="1" s="1"/>
  <c r="F18" i="1"/>
  <c r="H18" i="1"/>
  <c r="H62" i="1" s="1"/>
  <c r="F62" i="1"/>
  <c r="G45" i="11"/>
  <c r="I45" i="11"/>
  <c r="F45" i="11"/>
  <c r="H45" i="11"/>
  <c r="H18" i="11"/>
  <c r="H55" i="10"/>
  <c r="I44" i="10"/>
  <c r="I55" i="10" s="1"/>
  <c r="G55" i="10"/>
  <c r="H58" i="9"/>
  <c r="F38" i="2"/>
  <c r="H38" i="2"/>
  <c r="H55" i="2" s="1"/>
  <c r="F18" i="8"/>
  <c r="H18" i="8"/>
  <c r="F46" i="8"/>
  <c r="H50" i="7"/>
  <c r="H66" i="7" s="1"/>
  <c r="I66" i="7"/>
  <c r="F50" i="7"/>
  <c r="H54" i="6"/>
  <c r="F45" i="6"/>
  <c r="F54" i="6" s="1"/>
  <c r="H49" i="5"/>
  <c r="H61" i="5" s="1"/>
  <c r="I45" i="4"/>
  <c r="I58" i="4" s="1"/>
  <c r="F18" i="4"/>
  <c r="H18" i="4"/>
  <c r="I38" i="2"/>
  <c r="I55" i="2" s="1"/>
  <c r="G38" i="2"/>
  <c r="I60" i="8" l="1"/>
  <c r="F58" i="4"/>
  <c r="G55" i="2"/>
  <c r="G60" i="8"/>
  <c r="I58" i="9"/>
  <c r="F55" i="2"/>
  <c r="F61" i="5"/>
  <c r="H58" i="4"/>
  <c r="F60" i="8"/>
  <c r="H60" i="8"/>
  <c r="F66" i="7"/>
</calcChain>
</file>

<file path=xl/sharedStrings.xml><?xml version="1.0" encoding="utf-8"?>
<sst xmlns="http://schemas.openxmlformats.org/spreadsheetml/2006/main" count="1266" uniqueCount="160">
  <si>
    <t>Меню</t>
  </si>
  <si>
    <t>Выход</t>
  </si>
  <si>
    <t>Продукты</t>
  </si>
  <si>
    <t>Брутто</t>
  </si>
  <si>
    <t>Нетто</t>
  </si>
  <si>
    <t>Б</t>
  </si>
  <si>
    <t>Ж</t>
  </si>
  <si>
    <t>У</t>
  </si>
  <si>
    <t>Энергет.ценность</t>
  </si>
  <si>
    <t>Крупа гречневая</t>
  </si>
  <si>
    <t>Масло сливочное</t>
  </si>
  <si>
    <t>ЗАВТРАК</t>
  </si>
  <si>
    <t xml:space="preserve">Сыр </t>
  </si>
  <si>
    <t>-</t>
  </si>
  <si>
    <t>Чай</t>
  </si>
  <si>
    <t>Сок (фрукты)</t>
  </si>
  <si>
    <t>200/115</t>
  </si>
  <si>
    <t>2-ой ЗАВТРАК</t>
  </si>
  <si>
    <t>ОБЕД</t>
  </si>
  <si>
    <t>50</t>
  </si>
  <si>
    <t>Капуста</t>
  </si>
  <si>
    <t>Сахар</t>
  </si>
  <si>
    <t>Лук репчатый</t>
  </si>
  <si>
    <t>Масло растительное</t>
  </si>
  <si>
    <t>Суп гороховый</t>
  </si>
  <si>
    <t>250</t>
  </si>
  <si>
    <t>Горох</t>
  </si>
  <si>
    <t>Мясо</t>
  </si>
  <si>
    <t>Картофель</t>
  </si>
  <si>
    <t>Морковь</t>
  </si>
  <si>
    <t>Гуляш, картофельное пюре</t>
  </si>
  <si>
    <t>Томатная паста</t>
  </si>
  <si>
    <t>Молоко</t>
  </si>
  <si>
    <t>Яйцо 1/10 шт.</t>
  </si>
  <si>
    <t>ИТОГО</t>
  </si>
  <si>
    <t>Компот</t>
  </si>
  <si>
    <t>200</t>
  </si>
  <si>
    <t>Хлеб ржаной (пшеничный)</t>
  </si>
  <si>
    <t>40</t>
  </si>
  <si>
    <t>ПОЛДНИК</t>
  </si>
  <si>
    <t>Мука пшеничная</t>
  </si>
  <si>
    <t>Яблоко</t>
  </si>
  <si>
    <t>Дрожжи</t>
  </si>
  <si>
    <t>Чай сладкий</t>
  </si>
  <si>
    <t>ИТОГО ЗА ДЕНЬ</t>
  </si>
  <si>
    <t>для детей от 2 до 7 лет</t>
  </si>
  <si>
    <t>Каша рисовая</t>
  </si>
  <si>
    <t>Крупа рисовая</t>
  </si>
  <si>
    <t>Щи</t>
  </si>
  <si>
    <t>Макароны</t>
  </si>
  <si>
    <t>Творог</t>
  </si>
  <si>
    <t>Какао с молоком</t>
  </si>
  <si>
    <t>Какао</t>
  </si>
  <si>
    <t>Каша дружба</t>
  </si>
  <si>
    <t>Крупа пшенная</t>
  </si>
  <si>
    <t>Уха</t>
  </si>
  <si>
    <t>Рыба</t>
  </si>
  <si>
    <t>Рис</t>
  </si>
  <si>
    <t>Яйцо 1/8 шт.</t>
  </si>
  <si>
    <t>Тушеная капуста с мясом</t>
  </si>
  <si>
    <t>Томат</t>
  </si>
  <si>
    <t>Гречка с мясом</t>
  </si>
  <si>
    <t>150</t>
  </si>
  <si>
    <t>Гречка</t>
  </si>
  <si>
    <t>Яйцо крутое</t>
  </si>
  <si>
    <t xml:space="preserve">Яйцо </t>
  </si>
  <si>
    <t>30</t>
  </si>
  <si>
    <t>Вафли (печенье, пряники)</t>
  </si>
  <si>
    <t>20</t>
  </si>
  <si>
    <t>Борщ</t>
  </si>
  <si>
    <t>Свекла</t>
  </si>
  <si>
    <t>Каша геркулесовая</t>
  </si>
  <si>
    <t>Крупа геркулес</t>
  </si>
  <si>
    <t>Винегрет</t>
  </si>
  <si>
    <t>Зеленый горошек</t>
  </si>
  <si>
    <t>60</t>
  </si>
  <si>
    <t>Суп вермишелевый</t>
  </si>
  <si>
    <t>Вермишель</t>
  </si>
  <si>
    <t>Плов с мясом</t>
  </si>
  <si>
    <t>Каша пшеничная</t>
  </si>
  <si>
    <t>Крупа пшеничная</t>
  </si>
  <si>
    <t>Салат из зеленого горошка</t>
  </si>
  <si>
    <t>Огурец соленый</t>
  </si>
  <si>
    <t>Суп рассольник</t>
  </si>
  <si>
    <t>Огурцы соленые</t>
  </si>
  <si>
    <t>100</t>
  </si>
  <si>
    <t>Каша пшенная</t>
  </si>
  <si>
    <t>4,60,</t>
  </si>
  <si>
    <t>Домашняя лапша</t>
  </si>
  <si>
    <t>Мука</t>
  </si>
  <si>
    <t>Голубцы ленивые</t>
  </si>
  <si>
    <t>Творожная запеканка</t>
  </si>
  <si>
    <t>Каша манная</t>
  </si>
  <si>
    <t>Манка</t>
  </si>
  <si>
    <t>65</t>
  </si>
  <si>
    <t>Сухофрукты</t>
  </si>
  <si>
    <t>Макароны с мясом</t>
  </si>
  <si>
    <t xml:space="preserve">Суп крестьянский </t>
  </si>
  <si>
    <t>Пшено</t>
  </si>
  <si>
    <t>Омлет</t>
  </si>
  <si>
    <t>Яйцо 1 шт.</t>
  </si>
  <si>
    <t>Суп гречневый</t>
  </si>
  <si>
    <t>Макароны с рыбой</t>
  </si>
  <si>
    <t>Суп молочный рисовый</t>
  </si>
  <si>
    <t>Оладьи</t>
  </si>
  <si>
    <t>Яйцо 1/5 шт</t>
  </si>
  <si>
    <t>Сметана</t>
  </si>
  <si>
    <t>Банан</t>
  </si>
  <si>
    <t>Гречка с сосиской</t>
  </si>
  <si>
    <t>150/40</t>
  </si>
  <si>
    <t>Сосиски</t>
  </si>
  <si>
    <t xml:space="preserve"> </t>
  </si>
  <si>
    <t>Яйцо 1/5шт.</t>
  </si>
  <si>
    <t>120</t>
  </si>
  <si>
    <t>Макароны с жареной рыбой</t>
  </si>
  <si>
    <t>Рис отварной с сосиской</t>
  </si>
  <si>
    <t>Сок</t>
  </si>
  <si>
    <t xml:space="preserve">2-ой день </t>
  </si>
  <si>
    <t xml:space="preserve">1-ый день  </t>
  </si>
  <si>
    <t>Хлеб с сыром с маслом</t>
  </si>
  <si>
    <t>Чай с молоком</t>
  </si>
  <si>
    <t>хлеб ржаной (пшеничный)</t>
  </si>
  <si>
    <t>Кисель</t>
  </si>
  <si>
    <t>Суп молочный с макаронами</t>
  </si>
  <si>
    <t>макароны</t>
  </si>
  <si>
    <t>Молоко кипячёное</t>
  </si>
  <si>
    <t>Фрукты свежие</t>
  </si>
  <si>
    <t xml:space="preserve">Чай сладкий </t>
  </si>
  <si>
    <t>Апельсин</t>
  </si>
  <si>
    <t>Хлеб</t>
  </si>
  <si>
    <t>Кисель фруктовый</t>
  </si>
  <si>
    <t>40/6</t>
  </si>
  <si>
    <t>Каша кукурузная</t>
  </si>
  <si>
    <t>Крупа кукурузы</t>
  </si>
  <si>
    <t>Суп картофельный с мясом</t>
  </si>
  <si>
    <t>Груша</t>
  </si>
  <si>
    <t xml:space="preserve">3-ий день  </t>
  </si>
  <si>
    <t xml:space="preserve">4-ый день </t>
  </si>
  <si>
    <t xml:space="preserve">5-ый день </t>
  </si>
  <si>
    <t xml:space="preserve">6-ой день </t>
  </si>
  <si>
    <t xml:space="preserve">7-ой день </t>
  </si>
  <si>
    <t xml:space="preserve">8-ой день </t>
  </si>
  <si>
    <t xml:space="preserve">9-ый день </t>
  </si>
  <si>
    <t>10-ый день</t>
  </si>
  <si>
    <t xml:space="preserve">11-ый день </t>
  </si>
  <si>
    <t xml:space="preserve">12-ый день </t>
  </si>
  <si>
    <t xml:space="preserve"> творожная запеканка</t>
  </si>
  <si>
    <t>70/150</t>
  </si>
  <si>
    <t>70</t>
  </si>
  <si>
    <t>150/80</t>
  </si>
  <si>
    <t>150/70</t>
  </si>
  <si>
    <t>80</t>
  </si>
  <si>
    <t>Салат из зелёного горошка</t>
  </si>
  <si>
    <t>Салат из варёный свёклы</t>
  </si>
  <si>
    <t>свёкла</t>
  </si>
  <si>
    <t>квашенный капусты</t>
  </si>
  <si>
    <t>карпуста квашеная</t>
  </si>
  <si>
    <t>Салат из варёный свеклы</t>
  </si>
  <si>
    <t>Свекла вареная</t>
  </si>
  <si>
    <t>Картофельное пюре с котлетой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</si>
</sst>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2" fillId="0" borderId="0" xfId="0" applyNumberFormat="1" applyFont="1"/>
    <xf numFmtId="2" fontId="4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0" xfId="0" applyFont="1"/>
    <xf numFmtId="49" fontId="4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center"/>
    </xf>
    <xf numFmtId="0" fontId="2" fillId="0" borderId="5" xfId="0" applyFont="1" applyBorder="1" applyAlignment="1">
      <alignment horizontal="center" vertical="top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49" fontId="4" fillId="0" borderId="6" xfId="0" applyNumberFormat="1" applyFont="1" applyBorder="1" applyAlignment="1">
      <alignment horizontal="center" vertical="top"/>
    </xf>
    <xf numFmtId="49" fontId="4" fillId="0" borderId="7" xfId="0" applyNumberFormat="1" applyFont="1" applyBorder="1" applyAlignment="1">
      <alignment horizontal="center" vertical="top"/>
    </xf>
    <xf numFmtId="49" fontId="4" fillId="0" borderId="8" xfId="0" applyNumberFormat="1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top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6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8" xfId="0" applyBorder="1" applyAlignment="1">
      <alignment horizontal="left" vertical="top" wrapText="1"/>
    </xf>
    <xf numFmtId="2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8" xfId="0" applyNumberFormat="1" applyFont="1" applyBorder="1" applyAlignment="1">
      <alignment horizontal="center" vertical="top" wrapText="1"/>
    </xf>
    <xf numFmtId="2" fontId="1" fillId="0" borderId="2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4" fillId="0" borderId="6" xfId="0" applyFont="1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454025</xdr:colOff>
      <xdr:row>44</xdr:row>
      <xdr:rowOff>123825</xdr:rowOff>
    </xdr:to>
    <xdr:pic>
      <xdr:nvPicPr>
        <xdr:cNvPr id="2" name="Рисунок 1" descr="D:\сканирова\4.jpe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940425" cy="81705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4" x14ac:dyDescent="0.3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"/>
  <sheetViews>
    <sheetView topLeftCell="A13" zoomScaleNormal="100" workbookViewId="0">
      <selection activeCell="F22" sqref="F22:I24"/>
    </sheetView>
  </sheetViews>
  <sheetFormatPr defaultColWidth="9.109375" defaultRowHeight="15.6" x14ac:dyDescent="0.3"/>
  <cols>
    <col min="1" max="1" width="18.109375" style="1" customWidth="1"/>
    <col min="2" max="2" width="8.6640625" style="1" customWidth="1"/>
    <col min="3" max="3" width="19.44140625" style="1" customWidth="1"/>
    <col min="4" max="5" width="9.109375" style="1"/>
    <col min="6" max="6" width="7.33203125" style="1" customWidth="1"/>
    <col min="7" max="7" width="7" style="1" customWidth="1"/>
    <col min="8" max="8" width="6.6640625" style="1" customWidth="1"/>
    <col min="9" max="9" width="10.88671875" style="1" customWidth="1"/>
    <col min="10" max="16384" width="9.109375" style="1"/>
  </cols>
  <sheetData>
    <row r="1" spans="1:9" s="3" customFormat="1" x14ac:dyDescent="0.3">
      <c r="A1" s="92" t="s">
        <v>142</v>
      </c>
      <c r="B1" s="92"/>
      <c r="C1" s="92"/>
      <c r="D1" s="92"/>
      <c r="E1" s="92"/>
      <c r="F1" s="92"/>
      <c r="G1" s="92"/>
      <c r="H1" s="92"/>
      <c r="I1" s="92"/>
    </row>
    <row r="2" spans="1:9" s="3" customFormat="1" x14ac:dyDescent="0.3">
      <c r="A2" s="93" t="s">
        <v>45</v>
      </c>
      <c r="B2" s="93"/>
      <c r="C2" s="93"/>
      <c r="D2" s="93"/>
      <c r="E2" s="93"/>
      <c r="F2" s="93"/>
      <c r="G2" s="93"/>
      <c r="H2" s="93"/>
      <c r="I2" s="93"/>
    </row>
    <row r="3" spans="1:9" s="3" customFormat="1" ht="15.75" x14ac:dyDescent="0.25">
      <c r="A3" s="31"/>
      <c r="B3" s="31"/>
      <c r="C3" s="31"/>
      <c r="D3" s="31"/>
      <c r="E3" s="31"/>
      <c r="F3" s="31"/>
      <c r="G3" s="31"/>
      <c r="H3" s="31"/>
      <c r="I3" s="31"/>
    </row>
    <row r="4" spans="1:9" s="2" customFormat="1" ht="31.2" x14ac:dyDescent="0.3">
      <c r="A4" s="11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</row>
    <row r="5" spans="1:9" s="6" customFormat="1" ht="13.2" x14ac:dyDescent="0.3">
      <c r="A5" s="85" t="s">
        <v>11</v>
      </c>
      <c r="B5" s="85"/>
      <c r="C5" s="85"/>
      <c r="D5" s="85"/>
      <c r="E5" s="85"/>
      <c r="F5" s="85"/>
      <c r="G5" s="85"/>
      <c r="H5" s="85"/>
      <c r="I5" s="85"/>
    </row>
    <row r="6" spans="1:9" s="4" customFormat="1" ht="13.2" x14ac:dyDescent="0.25">
      <c r="A6" s="83" t="s">
        <v>46</v>
      </c>
      <c r="B6" s="80">
        <v>250</v>
      </c>
      <c r="C6" s="44" t="s">
        <v>47</v>
      </c>
      <c r="D6" s="13">
        <v>30</v>
      </c>
      <c r="E6" s="13">
        <v>30</v>
      </c>
      <c r="F6" s="17">
        <f>1.75/5*6</f>
        <v>2.0999999999999996</v>
      </c>
      <c r="G6" s="17">
        <f>0.25/5*6</f>
        <v>0.30000000000000004</v>
      </c>
      <c r="H6" s="17">
        <f>17.85/5*6</f>
        <v>21.42</v>
      </c>
      <c r="I6" s="17">
        <f>82.5/5*6</f>
        <v>99</v>
      </c>
    </row>
    <row r="7" spans="1:9" s="4" customFormat="1" ht="13.2" x14ac:dyDescent="0.25">
      <c r="A7" s="83"/>
      <c r="B7" s="80"/>
      <c r="C7" s="44" t="s">
        <v>32</v>
      </c>
      <c r="D7" s="13">
        <v>200</v>
      </c>
      <c r="E7" s="13">
        <v>200</v>
      </c>
      <c r="F7" s="17">
        <v>5.6</v>
      </c>
      <c r="G7" s="17">
        <v>6.4</v>
      </c>
      <c r="H7" s="17">
        <v>8.4</v>
      </c>
      <c r="I7" s="17">
        <v>118</v>
      </c>
    </row>
    <row r="8" spans="1:9" s="4" customFormat="1" ht="13.2" x14ac:dyDescent="0.25">
      <c r="A8" s="83"/>
      <c r="B8" s="80"/>
      <c r="C8" s="44" t="s">
        <v>21</v>
      </c>
      <c r="D8" s="13">
        <v>4</v>
      </c>
      <c r="E8" s="13">
        <v>4</v>
      </c>
      <c r="F8" s="17" t="s">
        <v>13</v>
      </c>
      <c r="G8" s="17" t="s">
        <v>13</v>
      </c>
      <c r="H8" s="17">
        <v>3.82</v>
      </c>
      <c r="I8" s="17">
        <v>15.6</v>
      </c>
    </row>
    <row r="9" spans="1:9" s="4" customFormat="1" ht="13.2" x14ac:dyDescent="0.25">
      <c r="A9" s="83"/>
      <c r="B9" s="80"/>
      <c r="C9" s="44" t="s">
        <v>10</v>
      </c>
      <c r="D9" s="13">
        <v>4</v>
      </c>
      <c r="E9" s="13">
        <v>4</v>
      </c>
      <c r="F9" s="17">
        <v>0.01</v>
      </c>
      <c r="G9" s="17">
        <v>3.14</v>
      </c>
      <c r="H9" s="17">
        <v>0.02</v>
      </c>
      <c r="I9" s="17">
        <v>29.36</v>
      </c>
    </row>
    <row r="10" spans="1:9" s="5" customFormat="1" ht="12.75" x14ac:dyDescent="0.25">
      <c r="A10" s="81"/>
      <c r="B10" s="81"/>
      <c r="C10" s="81"/>
      <c r="D10" s="81"/>
      <c r="E10" s="81"/>
      <c r="F10" s="43">
        <f>SUM(F6:F9)</f>
        <v>7.7099999999999991</v>
      </c>
      <c r="G10" s="43">
        <f t="shared" ref="G10:I10" si="0">SUM(G6:G9)</f>
        <v>9.84</v>
      </c>
      <c r="H10" s="43">
        <f t="shared" si="0"/>
        <v>33.660000000000004</v>
      </c>
      <c r="I10" s="43">
        <f t="shared" si="0"/>
        <v>261.95999999999998</v>
      </c>
    </row>
    <row r="11" spans="1:9" s="4" customFormat="1" ht="26.4" x14ac:dyDescent="0.25">
      <c r="A11" s="83" t="s">
        <v>119</v>
      </c>
      <c r="B11" s="82" t="s">
        <v>131</v>
      </c>
      <c r="C11" s="44" t="s">
        <v>37</v>
      </c>
      <c r="D11" s="42">
        <v>40</v>
      </c>
      <c r="E11" s="42">
        <v>40</v>
      </c>
      <c r="F11" s="18">
        <v>2.84</v>
      </c>
      <c r="G11" s="18">
        <v>0.44</v>
      </c>
      <c r="H11" s="18">
        <v>18.5</v>
      </c>
      <c r="I11" s="18">
        <v>91.6</v>
      </c>
    </row>
    <row r="12" spans="1:9" s="4" customFormat="1" ht="13.2" x14ac:dyDescent="0.25">
      <c r="A12" s="83"/>
      <c r="B12" s="82"/>
      <c r="C12" s="44" t="s">
        <v>12</v>
      </c>
      <c r="D12" s="42">
        <v>6</v>
      </c>
      <c r="E12" s="42">
        <v>6</v>
      </c>
      <c r="F12" s="18">
        <v>1.3</v>
      </c>
      <c r="G12" s="18">
        <v>1.35</v>
      </c>
      <c r="H12" s="18" t="s">
        <v>13</v>
      </c>
      <c r="I12" s="18">
        <v>17.350000000000001</v>
      </c>
    </row>
    <row r="13" spans="1:9" s="4" customFormat="1" ht="13.2" x14ac:dyDescent="0.25">
      <c r="A13" s="83"/>
      <c r="B13" s="82"/>
      <c r="C13" s="44" t="s">
        <v>10</v>
      </c>
      <c r="D13" s="42">
        <v>5</v>
      </c>
      <c r="E13" s="42">
        <v>5</v>
      </c>
      <c r="F13" s="18">
        <v>0.01</v>
      </c>
      <c r="G13" s="18">
        <v>3.14</v>
      </c>
      <c r="H13" s="18">
        <v>0.02</v>
      </c>
      <c r="I13" s="18">
        <v>29.36</v>
      </c>
    </row>
    <row r="14" spans="1:9" s="5" customFormat="1" ht="12.75" x14ac:dyDescent="0.25">
      <c r="A14" s="81"/>
      <c r="B14" s="81"/>
      <c r="C14" s="81"/>
      <c r="D14" s="81"/>
      <c r="E14" s="81"/>
      <c r="F14" s="43">
        <f>SUM(F11:F13)</f>
        <v>4.1499999999999995</v>
      </c>
      <c r="G14" s="43">
        <f t="shared" ref="G14:I14" si="1">SUM(G11:G13)</f>
        <v>4.93</v>
      </c>
      <c r="H14" s="43">
        <f t="shared" si="1"/>
        <v>18.52</v>
      </c>
      <c r="I14" s="43">
        <f t="shared" si="1"/>
        <v>138.31</v>
      </c>
    </row>
    <row r="15" spans="1:9" s="4" customFormat="1" ht="12.75" customHeight="1" x14ac:dyDescent="0.25">
      <c r="A15" s="83" t="s">
        <v>43</v>
      </c>
      <c r="B15" s="80">
        <v>200</v>
      </c>
      <c r="C15" s="44" t="s">
        <v>14</v>
      </c>
      <c r="D15" s="42">
        <v>0.6</v>
      </c>
      <c r="E15" s="42">
        <v>0.6</v>
      </c>
      <c r="F15" s="18">
        <v>0.16</v>
      </c>
      <c r="G15" s="18" t="s">
        <v>13</v>
      </c>
      <c r="H15" s="18">
        <v>0.02</v>
      </c>
      <c r="I15" s="18" t="s">
        <v>13</v>
      </c>
    </row>
    <row r="16" spans="1:9" s="4" customFormat="1" ht="13.2" x14ac:dyDescent="0.25">
      <c r="A16" s="83"/>
      <c r="B16" s="80"/>
      <c r="C16" s="44" t="s">
        <v>21</v>
      </c>
      <c r="D16" s="42">
        <v>15</v>
      </c>
      <c r="E16" s="42">
        <v>15</v>
      </c>
      <c r="F16" s="18" t="s">
        <v>13</v>
      </c>
      <c r="G16" s="18" t="s">
        <v>13</v>
      </c>
      <c r="H16" s="18">
        <v>14.3</v>
      </c>
      <c r="I16" s="18">
        <v>58.5</v>
      </c>
    </row>
    <row r="17" spans="1:9" s="10" customFormat="1" ht="12.75" x14ac:dyDescent="0.25">
      <c r="A17" s="77"/>
      <c r="B17" s="77"/>
      <c r="C17" s="77"/>
      <c r="D17" s="77"/>
      <c r="E17" s="77"/>
      <c r="F17" s="43">
        <f>SUM(F15:F16)</f>
        <v>0.16</v>
      </c>
      <c r="G17" s="43">
        <f t="shared" ref="G17:I17" si="2">SUM(G15:G16)</f>
        <v>0</v>
      </c>
      <c r="H17" s="43">
        <f t="shared" si="2"/>
        <v>14.32</v>
      </c>
      <c r="I17" s="43">
        <f t="shared" si="2"/>
        <v>58.5</v>
      </c>
    </row>
    <row r="18" spans="1:9" s="8" customFormat="1" ht="13.2" x14ac:dyDescent="0.25">
      <c r="A18" s="78" t="s">
        <v>34</v>
      </c>
      <c r="B18" s="78"/>
      <c r="C18" s="78"/>
      <c r="D18" s="78"/>
      <c r="E18" s="78"/>
      <c r="F18" s="43">
        <f>F10+F14+F17</f>
        <v>12.02</v>
      </c>
      <c r="G18" s="43">
        <f t="shared" ref="G18:I18" si="3">G10+G14+G17</f>
        <v>14.77</v>
      </c>
      <c r="H18" s="43">
        <f t="shared" si="3"/>
        <v>66.5</v>
      </c>
      <c r="I18" s="43">
        <f t="shared" si="3"/>
        <v>458.77</v>
      </c>
    </row>
    <row r="19" spans="1:9" s="9" customFormat="1" ht="13.2" x14ac:dyDescent="0.25">
      <c r="A19" s="78" t="s">
        <v>17</v>
      </c>
      <c r="B19" s="78"/>
      <c r="C19" s="78"/>
      <c r="D19" s="78"/>
      <c r="E19" s="78"/>
      <c r="F19" s="78"/>
      <c r="G19" s="78"/>
      <c r="H19" s="78"/>
      <c r="I19" s="78"/>
    </row>
    <row r="20" spans="1:9" s="4" customFormat="1" ht="13.2" x14ac:dyDescent="0.25">
      <c r="A20" s="19" t="s">
        <v>15</v>
      </c>
      <c r="B20" s="20" t="s">
        <v>16</v>
      </c>
      <c r="C20" s="19" t="s">
        <v>15</v>
      </c>
      <c r="D20" s="20" t="s">
        <v>16</v>
      </c>
      <c r="E20" s="20" t="s">
        <v>16</v>
      </c>
      <c r="F20" s="21" t="s">
        <v>13</v>
      </c>
      <c r="G20" s="21" t="s">
        <v>13</v>
      </c>
      <c r="H20" s="21">
        <v>12</v>
      </c>
      <c r="I20" s="21">
        <v>48</v>
      </c>
    </row>
    <row r="21" spans="1:9" s="4" customFormat="1" ht="13.2" x14ac:dyDescent="0.25">
      <c r="A21" s="86" t="s">
        <v>18</v>
      </c>
      <c r="B21" s="86"/>
      <c r="C21" s="86"/>
      <c r="D21" s="86"/>
      <c r="E21" s="86"/>
      <c r="F21" s="86"/>
      <c r="G21" s="86"/>
      <c r="H21" s="86"/>
      <c r="I21" s="86"/>
    </row>
    <row r="22" spans="1:9" s="4" customFormat="1" ht="12.75" x14ac:dyDescent="0.2">
      <c r="A22" s="25"/>
      <c r="D22" s="8"/>
      <c r="E22" s="8"/>
      <c r="F22" s="8"/>
      <c r="G22" s="8"/>
      <c r="H22" s="43"/>
      <c r="I22" s="43"/>
    </row>
    <row r="23" spans="1:9" s="4" customFormat="1" ht="13.2" x14ac:dyDescent="0.25">
      <c r="A23" s="89" t="s">
        <v>97</v>
      </c>
      <c r="B23" s="74" t="s">
        <v>36</v>
      </c>
      <c r="C23" s="39" t="s">
        <v>27</v>
      </c>
      <c r="D23" s="20">
        <v>38</v>
      </c>
      <c r="E23" s="20">
        <v>26.6</v>
      </c>
      <c r="F23" s="21">
        <v>3.75</v>
      </c>
      <c r="G23" s="21">
        <v>1.3</v>
      </c>
      <c r="H23" s="21" t="s">
        <v>13</v>
      </c>
      <c r="I23" s="21">
        <v>26.83</v>
      </c>
    </row>
    <row r="24" spans="1:9" s="4" customFormat="1" ht="13.2" x14ac:dyDescent="0.25">
      <c r="A24" s="90"/>
      <c r="B24" s="75"/>
      <c r="C24" s="39" t="s">
        <v>28</v>
      </c>
      <c r="D24" s="20">
        <v>60</v>
      </c>
      <c r="E24" s="20">
        <v>42</v>
      </c>
      <c r="F24" s="21">
        <v>0.84</v>
      </c>
      <c r="G24" s="21">
        <v>0.16</v>
      </c>
      <c r="H24" s="21">
        <v>6.84</v>
      </c>
      <c r="I24" s="21">
        <v>33.6</v>
      </c>
    </row>
    <row r="25" spans="1:9" s="4" customFormat="1" ht="13.2" x14ac:dyDescent="0.25">
      <c r="A25" s="90"/>
      <c r="B25" s="75"/>
      <c r="C25" s="39" t="s">
        <v>22</v>
      </c>
      <c r="D25" s="20">
        <v>7</v>
      </c>
      <c r="E25" s="20">
        <v>6</v>
      </c>
      <c r="F25" s="21">
        <v>0.09</v>
      </c>
      <c r="G25" s="21" t="s">
        <v>13</v>
      </c>
      <c r="H25" s="21">
        <v>0.56000000000000005</v>
      </c>
      <c r="I25" s="21">
        <v>2.6</v>
      </c>
    </row>
    <row r="26" spans="1:9" s="4" customFormat="1" ht="13.2" x14ac:dyDescent="0.25">
      <c r="A26" s="90"/>
      <c r="B26" s="75"/>
      <c r="C26" s="39" t="s">
        <v>98</v>
      </c>
      <c r="D26" s="13">
        <v>15</v>
      </c>
      <c r="E26" s="13">
        <v>15</v>
      </c>
      <c r="F26" s="17">
        <v>2.2999999999999998</v>
      </c>
      <c r="G26" s="17">
        <v>0.66</v>
      </c>
      <c r="H26" s="17">
        <v>13.3</v>
      </c>
      <c r="I26" s="17">
        <v>69.599999999999994</v>
      </c>
    </row>
    <row r="27" spans="1:9" s="4" customFormat="1" ht="13.2" x14ac:dyDescent="0.25">
      <c r="A27" s="90"/>
      <c r="B27" s="75"/>
      <c r="C27" s="39" t="s">
        <v>10</v>
      </c>
      <c r="D27" s="20">
        <v>2</v>
      </c>
      <c r="E27" s="20">
        <v>2</v>
      </c>
      <c r="F27" s="21">
        <v>0.01</v>
      </c>
      <c r="G27" s="21">
        <v>1.57</v>
      </c>
      <c r="H27" s="21">
        <v>0.01</v>
      </c>
      <c r="I27" s="21">
        <v>14.68</v>
      </c>
    </row>
    <row r="28" spans="1:9" s="4" customFormat="1" ht="13.2" x14ac:dyDescent="0.25">
      <c r="A28" s="91"/>
      <c r="B28" s="76"/>
      <c r="C28" s="39" t="s">
        <v>29</v>
      </c>
      <c r="D28" s="20">
        <v>15</v>
      </c>
      <c r="E28" s="20">
        <v>12</v>
      </c>
      <c r="F28" s="21">
        <v>0.03</v>
      </c>
      <c r="G28" s="21" t="s">
        <v>13</v>
      </c>
      <c r="H28" s="21">
        <v>0.87</v>
      </c>
      <c r="I28" s="21">
        <v>4.0999999999999996</v>
      </c>
    </row>
    <row r="29" spans="1:9" s="28" customFormat="1" ht="12.75" x14ac:dyDescent="0.2">
      <c r="A29" s="94"/>
      <c r="B29" s="95"/>
      <c r="C29" s="95"/>
      <c r="D29" s="95"/>
      <c r="E29" s="96"/>
      <c r="F29" s="43">
        <f>SUM(F23:F28)</f>
        <v>7.02</v>
      </c>
      <c r="G29" s="43">
        <f>SUM(G23:G28)</f>
        <v>3.6900000000000004</v>
      </c>
      <c r="H29" s="43">
        <f>SUM(H23:H28)</f>
        <v>21.580000000000005</v>
      </c>
      <c r="I29" s="43">
        <f>SUM(I23:I28)</f>
        <v>151.41</v>
      </c>
    </row>
    <row r="30" spans="1:9" s="4" customFormat="1" ht="12.75" customHeight="1" x14ac:dyDescent="0.25">
      <c r="A30" s="83" t="s">
        <v>59</v>
      </c>
      <c r="B30" s="87" t="s">
        <v>36</v>
      </c>
      <c r="C30" s="4" t="s">
        <v>20</v>
      </c>
      <c r="D30" s="20">
        <v>260</v>
      </c>
      <c r="E30" s="20">
        <v>210</v>
      </c>
      <c r="F30" s="20">
        <v>3.78</v>
      </c>
      <c r="G30" s="20">
        <v>0.21</v>
      </c>
      <c r="H30" s="20">
        <v>9.8699999999999992</v>
      </c>
      <c r="I30" s="20">
        <v>56.7</v>
      </c>
    </row>
    <row r="31" spans="1:9" s="4" customFormat="1" ht="13.2" x14ac:dyDescent="0.25">
      <c r="A31" s="83"/>
      <c r="B31" s="87"/>
      <c r="C31" s="39" t="s">
        <v>27</v>
      </c>
      <c r="D31" s="20">
        <v>69</v>
      </c>
      <c r="E31" s="20">
        <v>69</v>
      </c>
      <c r="F31" s="21">
        <v>9.73</v>
      </c>
      <c r="G31" s="21">
        <v>3.38</v>
      </c>
      <c r="H31" s="21" t="s">
        <v>13</v>
      </c>
      <c r="I31" s="21">
        <v>69.59</v>
      </c>
    </row>
    <row r="32" spans="1:9" s="4" customFormat="1" ht="13.2" x14ac:dyDescent="0.25">
      <c r="A32" s="83"/>
      <c r="B32" s="87"/>
      <c r="C32" s="39" t="s">
        <v>60</v>
      </c>
      <c r="D32" s="20">
        <v>7</v>
      </c>
      <c r="E32" s="20">
        <v>7</v>
      </c>
      <c r="F32" s="21">
        <v>0.34</v>
      </c>
      <c r="G32" s="21" t="s">
        <v>13</v>
      </c>
      <c r="H32" s="21">
        <v>1.33</v>
      </c>
      <c r="I32" s="21">
        <v>7</v>
      </c>
    </row>
    <row r="33" spans="1:9" s="4" customFormat="1" ht="13.2" x14ac:dyDescent="0.25">
      <c r="A33" s="83"/>
      <c r="B33" s="87"/>
      <c r="C33" s="39" t="s">
        <v>40</v>
      </c>
      <c r="D33" s="20">
        <v>7</v>
      </c>
      <c r="E33" s="20">
        <v>7</v>
      </c>
      <c r="F33" s="21">
        <v>0.7</v>
      </c>
      <c r="G33" s="21">
        <v>0.09</v>
      </c>
      <c r="H33" s="21">
        <v>4.97</v>
      </c>
      <c r="I33" s="21">
        <v>23.4</v>
      </c>
    </row>
    <row r="34" spans="1:9" s="4" customFormat="1" ht="13.2" x14ac:dyDescent="0.25">
      <c r="A34" s="83"/>
      <c r="B34" s="87"/>
      <c r="C34" s="39" t="s">
        <v>10</v>
      </c>
      <c r="D34" s="20">
        <v>6</v>
      </c>
      <c r="E34" s="20">
        <v>6</v>
      </c>
      <c r="F34" s="21">
        <v>0.02</v>
      </c>
      <c r="G34" s="21">
        <v>4.71</v>
      </c>
      <c r="H34" s="21">
        <v>0.03</v>
      </c>
      <c r="I34" s="21">
        <v>44.04</v>
      </c>
    </row>
    <row r="35" spans="1:9" s="4" customFormat="1" ht="13.2" x14ac:dyDescent="0.25">
      <c r="A35" s="83"/>
      <c r="B35" s="87"/>
      <c r="C35" s="39" t="s">
        <v>23</v>
      </c>
      <c r="D35" s="20">
        <v>6</v>
      </c>
      <c r="E35" s="20">
        <v>6</v>
      </c>
      <c r="F35" s="21" t="s">
        <v>13</v>
      </c>
      <c r="G35" s="21">
        <v>5.63</v>
      </c>
      <c r="H35" s="21" t="s">
        <v>13</v>
      </c>
      <c r="I35" s="21">
        <v>52.38</v>
      </c>
    </row>
    <row r="36" spans="1:9" s="4" customFormat="1" ht="13.2" x14ac:dyDescent="0.25">
      <c r="A36" s="83"/>
      <c r="B36" s="87"/>
      <c r="C36" s="39" t="s">
        <v>22</v>
      </c>
      <c r="D36" s="20">
        <v>13</v>
      </c>
      <c r="E36" s="20">
        <v>10</v>
      </c>
      <c r="F36" s="21">
        <v>0.14000000000000001</v>
      </c>
      <c r="G36" s="21" t="s">
        <v>13</v>
      </c>
      <c r="H36" s="21">
        <v>0.91</v>
      </c>
      <c r="I36" s="21">
        <v>4.0999999999999996</v>
      </c>
    </row>
    <row r="37" spans="1:9" s="4" customFormat="1" ht="13.2" x14ac:dyDescent="0.25">
      <c r="A37" s="83"/>
      <c r="B37" s="87"/>
      <c r="C37" s="39" t="s">
        <v>21</v>
      </c>
      <c r="D37" s="20">
        <v>2</v>
      </c>
      <c r="E37" s="20">
        <v>2</v>
      </c>
      <c r="F37" s="21" t="s">
        <v>13</v>
      </c>
      <c r="G37" s="21" t="s">
        <v>13</v>
      </c>
      <c r="H37" s="21">
        <v>1.99</v>
      </c>
      <c r="I37" s="21">
        <v>7.58</v>
      </c>
    </row>
    <row r="38" spans="1:9" s="4" customFormat="1" ht="13.2" x14ac:dyDescent="0.25">
      <c r="A38" s="83"/>
      <c r="B38" s="87"/>
      <c r="C38" s="39" t="s">
        <v>29</v>
      </c>
      <c r="D38" s="20">
        <v>20</v>
      </c>
      <c r="E38" s="20">
        <v>16</v>
      </c>
      <c r="F38" s="21">
        <v>0.05</v>
      </c>
      <c r="G38" s="21">
        <v>0.02</v>
      </c>
      <c r="H38" s="21">
        <v>1.1499999999999999</v>
      </c>
      <c r="I38" s="21">
        <v>5.4</v>
      </c>
    </row>
    <row r="39" spans="1:9" s="4" customFormat="1" ht="12.75" x14ac:dyDescent="0.2">
      <c r="A39" s="88"/>
      <c r="B39" s="88"/>
      <c r="C39" s="88"/>
      <c r="D39" s="88"/>
      <c r="E39" s="88"/>
      <c r="F39" s="43">
        <f>SUM(F30:F38)</f>
        <v>14.76</v>
      </c>
      <c r="G39" s="43">
        <f t="shared" ref="G39:I39" si="4">SUM(G30:G38)</f>
        <v>14.04</v>
      </c>
      <c r="H39" s="43">
        <f t="shared" si="4"/>
        <v>20.249999999999996</v>
      </c>
      <c r="I39" s="43">
        <f t="shared" si="4"/>
        <v>270.19</v>
      </c>
    </row>
    <row r="40" spans="1:9" s="4" customFormat="1" ht="13.2" x14ac:dyDescent="0.25">
      <c r="A40" s="83" t="s">
        <v>35</v>
      </c>
      <c r="B40" s="87" t="s">
        <v>36</v>
      </c>
      <c r="C40" s="39" t="s">
        <v>95</v>
      </c>
      <c r="D40" s="20">
        <v>10</v>
      </c>
      <c r="E40" s="20">
        <v>10</v>
      </c>
      <c r="F40" s="21">
        <v>0.44</v>
      </c>
      <c r="G40" s="21" t="s">
        <v>13</v>
      </c>
      <c r="H40" s="21">
        <v>0.62</v>
      </c>
      <c r="I40" s="21">
        <v>27.9</v>
      </c>
    </row>
    <row r="41" spans="1:9" s="4" customFormat="1" ht="13.2" x14ac:dyDescent="0.25">
      <c r="A41" s="83"/>
      <c r="B41" s="87"/>
      <c r="C41" s="39" t="s">
        <v>21</v>
      </c>
      <c r="D41" s="20">
        <v>15</v>
      </c>
      <c r="E41" s="20">
        <v>15</v>
      </c>
      <c r="F41" s="21" t="s">
        <v>13</v>
      </c>
      <c r="G41" s="21" t="s">
        <v>13</v>
      </c>
      <c r="H41" s="21">
        <v>14.3</v>
      </c>
      <c r="I41" s="21">
        <v>58.5</v>
      </c>
    </row>
    <row r="42" spans="1:9" s="4" customFormat="1" ht="12.75" x14ac:dyDescent="0.2">
      <c r="A42" s="88"/>
      <c r="B42" s="88"/>
      <c r="C42" s="88"/>
      <c r="D42" s="88"/>
      <c r="E42" s="88"/>
      <c r="F42" s="43">
        <f>SUM(F40:F41)</f>
        <v>0.44</v>
      </c>
      <c r="G42" s="43">
        <f t="shared" ref="G42:I42" si="5">SUM(G40:G41)</f>
        <v>0</v>
      </c>
      <c r="H42" s="43">
        <f t="shared" si="5"/>
        <v>14.92</v>
      </c>
      <c r="I42" s="43">
        <f t="shared" si="5"/>
        <v>86.4</v>
      </c>
    </row>
    <row r="43" spans="1:9" s="4" customFormat="1" ht="26.4" x14ac:dyDescent="0.25">
      <c r="A43" s="39" t="s">
        <v>37</v>
      </c>
      <c r="B43" s="40" t="s">
        <v>38</v>
      </c>
      <c r="C43" s="39" t="s">
        <v>37</v>
      </c>
      <c r="D43" s="20">
        <v>40</v>
      </c>
      <c r="E43" s="20">
        <v>40</v>
      </c>
      <c r="F43" s="21">
        <v>2.08</v>
      </c>
      <c r="G43" s="21">
        <v>0.48</v>
      </c>
      <c r="H43" s="21">
        <v>17.7</v>
      </c>
      <c r="I43" s="21">
        <v>85.6</v>
      </c>
    </row>
    <row r="44" spans="1:9" s="28" customFormat="1" ht="13.2" x14ac:dyDescent="0.25">
      <c r="A44" s="84" t="s">
        <v>34</v>
      </c>
      <c r="B44" s="84"/>
      <c r="C44" s="84"/>
      <c r="D44" s="84"/>
      <c r="E44" s="84"/>
      <c r="F44" s="43">
        <f>F22+F29+F39+F42+F43</f>
        <v>24.300000000000004</v>
      </c>
      <c r="G44" s="43">
        <f>G22+G29+G39+G42+G43</f>
        <v>18.21</v>
      </c>
      <c r="H44" s="43">
        <f>H22+H29+H39+H42+H43</f>
        <v>74.45</v>
      </c>
      <c r="I44" s="43">
        <f>I22+I29+I39+I42+I43</f>
        <v>593.6</v>
      </c>
    </row>
    <row r="45" spans="1:9" s="4" customFormat="1" ht="13.2" x14ac:dyDescent="0.25">
      <c r="A45" s="84" t="s">
        <v>39</v>
      </c>
      <c r="B45" s="84"/>
      <c r="C45" s="84"/>
      <c r="D45" s="84"/>
      <c r="E45" s="84"/>
      <c r="F45" s="84"/>
      <c r="G45" s="84"/>
      <c r="H45" s="84"/>
      <c r="I45" s="84"/>
    </row>
    <row r="46" spans="1:9" s="4" customFormat="1" ht="15" customHeight="1" x14ac:dyDescent="0.25">
      <c r="A46" s="89" t="s">
        <v>129</v>
      </c>
      <c r="B46" s="74" t="s">
        <v>38</v>
      </c>
      <c r="C46" s="89" t="s">
        <v>37</v>
      </c>
      <c r="D46" s="42">
        <v>40</v>
      </c>
      <c r="E46" s="42">
        <v>40</v>
      </c>
      <c r="F46" s="18">
        <v>3</v>
      </c>
      <c r="G46" s="18">
        <v>0.4</v>
      </c>
      <c r="H46" s="18">
        <v>21.3</v>
      </c>
      <c r="I46" s="18">
        <v>100.2</v>
      </c>
    </row>
    <row r="47" spans="1:9" s="4" customFormat="1" ht="15" customHeight="1" x14ac:dyDescent="0.25">
      <c r="A47" s="108"/>
      <c r="B47" s="124"/>
      <c r="C47" s="108"/>
      <c r="D47" s="65"/>
      <c r="E47" s="65"/>
      <c r="F47" s="18"/>
      <c r="G47" s="18"/>
      <c r="H47" s="18"/>
      <c r="I47" s="18"/>
    </row>
    <row r="48" spans="1:9" s="4" customFormat="1" ht="13.2" x14ac:dyDescent="0.25">
      <c r="A48" s="88"/>
      <c r="B48" s="88"/>
      <c r="C48" s="88"/>
      <c r="D48" s="88"/>
      <c r="E48" s="88"/>
      <c r="F48" s="43">
        <f>SUM(F46:F46)</f>
        <v>3</v>
      </c>
      <c r="G48" s="43">
        <f>SUM(G46:G46)</f>
        <v>0.4</v>
      </c>
      <c r="H48" s="43">
        <f>SUM(H46:H46)</f>
        <v>21.3</v>
      </c>
      <c r="I48" s="43">
        <f>SUM(I46:I46)</f>
        <v>100.2</v>
      </c>
    </row>
    <row r="49" spans="1:9" s="4" customFormat="1" ht="13.2" x14ac:dyDescent="0.25">
      <c r="A49" s="89" t="s">
        <v>99</v>
      </c>
      <c r="B49" s="74" t="s">
        <v>62</v>
      </c>
      <c r="C49" s="39" t="s">
        <v>32</v>
      </c>
      <c r="D49" s="20">
        <v>100</v>
      </c>
      <c r="E49" s="20">
        <v>100</v>
      </c>
      <c r="F49" s="17">
        <v>2.8</v>
      </c>
      <c r="G49" s="17">
        <v>3.2</v>
      </c>
      <c r="H49" s="17">
        <v>4.7</v>
      </c>
      <c r="I49" s="17">
        <v>59</v>
      </c>
    </row>
    <row r="50" spans="1:9" s="4" customFormat="1" ht="13.2" x14ac:dyDescent="0.25">
      <c r="A50" s="90"/>
      <c r="B50" s="75"/>
      <c r="C50" s="39" t="s">
        <v>10</v>
      </c>
      <c r="D50" s="20">
        <v>4</v>
      </c>
      <c r="E50" s="20">
        <v>4</v>
      </c>
      <c r="F50" s="21">
        <v>0.01</v>
      </c>
      <c r="G50" s="21">
        <v>3.14</v>
      </c>
      <c r="H50" s="21">
        <v>0.02</v>
      </c>
      <c r="I50" s="21">
        <v>29.36</v>
      </c>
    </row>
    <row r="51" spans="1:9" s="4" customFormat="1" ht="13.2" x14ac:dyDescent="0.25">
      <c r="A51" s="90"/>
      <c r="B51" s="75"/>
      <c r="C51" s="52" t="s">
        <v>23</v>
      </c>
      <c r="D51" s="32">
        <v>10</v>
      </c>
      <c r="E51" s="32">
        <v>10</v>
      </c>
      <c r="F51" s="21" t="s">
        <v>13</v>
      </c>
      <c r="G51" s="21">
        <f>3.75/4*10</f>
        <v>9.375</v>
      </c>
      <c r="H51" s="21" t="s">
        <v>13</v>
      </c>
      <c r="I51" s="21">
        <f>34.92/4*10</f>
        <v>87.300000000000011</v>
      </c>
    </row>
    <row r="52" spans="1:9" s="4" customFormat="1" ht="13.2" x14ac:dyDescent="0.25">
      <c r="A52" s="90"/>
      <c r="B52" s="75"/>
      <c r="C52" s="39" t="s">
        <v>100</v>
      </c>
      <c r="D52" s="20">
        <v>40</v>
      </c>
      <c r="E52" s="20">
        <v>34.799999999999997</v>
      </c>
      <c r="F52" s="21">
        <v>5.08</v>
      </c>
      <c r="G52" s="21">
        <v>10.3</v>
      </c>
      <c r="H52" s="21">
        <v>0.17</v>
      </c>
      <c r="I52" s="21">
        <v>115</v>
      </c>
    </row>
    <row r="53" spans="1:9" s="4" customFormat="1" ht="13.2" x14ac:dyDescent="0.25">
      <c r="A53" s="88"/>
      <c r="B53" s="88"/>
      <c r="C53" s="88"/>
      <c r="D53" s="88"/>
      <c r="E53" s="88"/>
      <c r="F53" s="43">
        <f>SUM(F49:F52)</f>
        <v>7.89</v>
      </c>
      <c r="G53" s="56">
        <f t="shared" ref="G53:H53" si="6">SUM(G49:G52)</f>
        <v>26.015000000000001</v>
      </c>
      <c r="H53" s="56">
        <f t="shared" si="6"/>
        <v>4.8899999999999997</v>
      </c>
      <c r="I53" s="56">
        <f>SUM(I49:I52)</f>
        <v>290.66000000000003</v>
      </c>
    </row>
    <row r="54" spans="1:9" s="4" customFormat="1" ht="13.2" x14ac:dyDescent="0.25">
      <c r="A54" s="83" t="s">
        <v>51</v>
      </c>
      <c r="B54" s="80">
        <v>200</v>
      </c>
      <c r="C54" s="67" t="s">
        <v>52</v>
      </c>
      <c r="D54" s="65">
        <v>1.07</v>
      </c>
      <c r="E54" s="65">
        <v>1.07</v>
      </c>
      <c r="F54" s="18">
        <v>0.26</v>
      </c>
      <c r="G54" s="18">
        <v>0.18</v>
      </c>
      <c r="H54" s="18">
        <v>0.26</v>
      </c>
      <c r="I54" s="18">
        <v>4.07</v>
      </c>
    </row>
    <row r="55" spans="1:9" s="4" customFormat="1" ht="13.2" x14ac:dyDescent="0.25">
      <c r="A55" s="83"/>
      <c r="B55" s="80"/>
      <c r="C55" s="67" t="s">
        <v>32</v>
      </c>
      <c r="D55" s="65">
        <v>100</v>
      </c>
      <c r="E55" s="65">
        <v>100</v>
      </c>
      <c r="F55" s="18">
        <v>2.8</v>
      </c>
      <c r="G55" s="18">
        <v>3.2</v>
      </c>
      <c r="H55" s="18">
        <v>4.7</v>
      </c>
      <c r="I55" s="18">
        <v>59</v>
      </c>
    </row>
    <row r="56" spans="1:9" s="4" customFormat="1" ht="13.2" x14ac:dyDescent="0.25">
      <c r="A56" s="83"/>
      <c r="B56" s="80"/>
      <c r="C56" s="67" t="s">
        <v>21</v>
      </c>
      <c r="D56" s="65">
        <v>12</v>
      </c>
      <c r="E56" s="65">
        <v>12</v>
      </c>
      <c r="F56" s="18" t="s">
        <v>13</v>
      </c>
      <c r="G56" s="18" t="s">
        <v>13</v>
      </c>
      <c r="H56" s="18">
        <v>11.4</v>
      </c>
      <c r="I56" s="18">
        <v>46.8</v>
      </c>
    </row>
    <row r="57" spans="1:9" s="28" customFormat="1" ht="13.2" x14ac:dyDescent="0.25">
      <c r="A57" s="88"/>
      <c r="B57" s="88"/>
      <c r="C57" s="88"/>
      <c r="D57" s="88"/>
      <c r="E57" s="88"/>
      <c r="F57" s="66">
        <f>SUM(F54:F56)</f>
        <v>3.0599999999999996</v>
      </c>
      <c r="G57" s="66">
        <f t="shared" ref="G57:I57" si="7">SUM(G54:G56)</f>
        <v>3.3800000000000003</v>
      </c>
      <c r="H57" s="66">
        <f t="shared" si="7"/>
        <v>16.36</v>
      </c>
      <c r="I57" s="66">
        <f t="shared" si="7"/>
        <v>109.87</v>
      </c>
    </row>
    <row r="58" spans="1:9" s="30" customFormat="1" ht="13.2" x14ac:dyDescent="0.3">
      <c r="A58" s="85" t="s">
        <v>44</v>
      </c>
      <c r="B58" s="85"/>
      <c r="C58" s="85"/>
      <c r="D58" s="85"/>
      <c r="E58" s="85"/>
      <c r="F58" s="43">
        <f>SUM(F18+F44+F57,F20)</f>
        <v>39.38000000000001</v>
      </c>
      <c r="G58" s="43">
        <f>SUM(G18+G44+G57,G20)</f>
        <v>36.360000000000007</v>
      </c>
      <c r="H58" s="43">
        <f>SUM(H18+H44+H57,H20)</f>
        <v>169.31</v>
      </c>
      <c r="I58" s="43">
        <f>SUM(I18+I44+I57,I20)</f>
        <v>1210.2399999999998</v>
      </c>
    </row>
    <row r="59" spans="1:9" s="4" customFormat="1" ht="13.2" x14ac:dyDescent="0.25">
      <c r="A59" s="22"/>
      <c r="B59" s="23"/>
      <c r="C59" s="25"/>
      <c r="F59" s="8"/>
      <c r="G59" s="8"/>
      <c r="H59" s="8"/>
      <c r="I59" s="8"/>
    </row>
    <row r="60" spans="1:9" s="4" customFormat="1" ht="13.2" x14ac:dyDescent="0.25">
      <c r="A60" s="22"/>
      <c r="B60" s="23"/>
      <c r="C60" s="25"/>
      <c r="F60" s="8"/>
      <c r="G60" s="8"/>
      <c r="H60" s="8"/>
      <c r="I60" s="8"/>
    </row>
    <row r="61" spans="1:9" s="4" customFormat="1" ht="13.2" x14ac:dyDescent="0.25">
      <c r="A61" s="22"/>
      <c r="B61" s="23"/>
      <c r="C61" s="25"/>
      <c r="F61" s="8"/>
      <c r="G61" s="8"/>
      <c r="H61" s="8"/>
      <c r="I61" s="8"/>
    </row>
    <row r="62" spans="1:9" s="4" customFormat="1" ht="13.2" x14ac:dyDescent="0.25">
      <c r="A62" s="22"/>
      <c r="B62" s="23"/>
      <c r="C62" s="25"/>
      <c r="F62" s="8"/>
      <c r="G62" s="8"/>
      <c r="H62" s="8"/>
      <c r="I62" s="8"/>
    </row>
    <row r="63" spans="1:9" s="4" customFormat="1" ht="13.2" x14ac:dyDescent="0.25">
      <c r="B63" s="23"/>
      <c r="C63" s="25"/>
      <c r="F63" s="8"/>
      <c r="G63" s="8"/>
      <c r="H63" s="8"/>
      <c r="I63" s="8"/>
    </row>
    <row r="64" spans="1:9" s="4" customFormat="1" ht="13.2" x14ac:dyDescent="0.25">
      <c r="B64" s="23"/>
      <c r="C64" s="25"/>
      <c r="F64" s="8"/>
      <c r="G64" s="8"/>
      <c r="H64" s="8"/>
      <c r="I64" s="8"/>
    </row>
    <row r="65" spans="2:9" s="4" customFormat="1" ht="13.2" x14ac:dyDescent="0.25">
      <c r="B65" s="23"/>
      <c r="C65" s="25"/>
      <c r="F65" s="8"/>
      <c r="G65" s="8"/>
      <c r="H65" s="8"/>
      <c r="I65" s="8"/>
    </row>
    <row r="66" spans="2:9" s="4" customFormat="1" ht="13.2" x14ac:dyDescent="0.25">
      <c r="B66" s="23"/>
      <c r="C66" s="25"/>
      <c r="F66" s="8"/>
      <c r="G66" s="8"/>
      <c r="H66" s="8"/>
      <c r="I66" s="8"/>
    </row>
    <row r="67" spans="2:9" x14ac:dyDescent="0.3">
      <c r="B67" s="24"/>
      <c r="C67" s="26"/>
      <c r="F67" s="7"/>
      <c r="G67" s="7"/>
      <c r="H67" s="7"/>
      <c r="I67" s="7"/>
    </row>
    <row r="68" spans="2:9" x14ac:dyDescent="0.3">
      <c r="B68" s="24"/>
      <c r="C68" s="26"/>
      <c r="F68" s="7"/>
      <c r="G68" s="7"/>
      <c r="H68" s="7"/>
      <c r="I68" s="7"/>
    </row>
    <row r="69" spans="2:9" x14ac:dyDescent="0.3">
      <c r="B69" s="24"/>
      <c r="C69" s="26"/>
      <c r="F69" s="7"/>
      <c r="G69" s="7"/>
      <c r="H69" s="7"/>
      <c r="I69" s="7"/>
    </row>
    <row r="70" spans="2:9" x14ac:dyDescent="0.3">
      <c r="B70" s="24"/>
      <c r="C70" s="26"/>
      <c r="F70" s="7"/>
      <c r="G70" s="7"/>
      <c r="H70" s="7"/>
      <c r="I70" s="7"/>
    </row>
    <row r="71" spans="2:9" x14ac:dyDescent="0.3">
      <c r="B71" s="24"/>
      <c r="C71" s="26"/>
      <c r="F71" s="7"/>
      <c r="G71" s="7"/>
      <c r="H71" s="7"/>
      <c r="I71" s="7"/>
    </row>
    <row r="72" spans="2:9" x14ac:dyDescent="0.3">
      <c r="B72" s="24"/>
      <c r="C72" s="26"/>
      <c r="F72" s="7"/>
      <c r="G72" s="7"/>
      <c r="H72" s="7"/>
      <c r="I72" s="7"/>
    </row>
    <row r="73" spans="2:9" x14ac:dyDescent="0.3">
      <c r="B73" s="24"/>
      <c r="C73" s="26"/>
      <c r="F73" s="7"/>
      <c r="G73" s="7"/>
      <c r="H73" s="7"/>
      <c r="I73" s="7"/>
    </row>
    <row r="74" spans="2:9" x14ac:dyDescent="0.3">
      <c r="B74" s="24"/>
      <c r="C74" s="26"/>
      <c r="F74" s="7"/>
      <c r="G74" s="7"/>
      <c r="H74" s="7"/>
      <c r="I74" s="7"/>
    </row>
    <row r="75" spans="2:9" x14ac:dyDescent="0.3">
      <c r="B75" s="24"/>
      <c r="F75" s="7"/>
      <c r="G75" s="7"/>
      <c r="H75" s="7"/>
      <c r="I75" s="7"/>
    </row>
    <row r="76" spans="2:9" x14ac:dyDescent="0.3">
      <c r="B76" s="24"/>
      <c r="F76" s="7"/>
      <c r="G76" s="7"/>
      <c r="H76" s="7"/>
      <c r="I76" s="7"/>
    </row>
    <row r="77" spans="2:9" x14ac:dyDescent="0.3">
      <c r="B77" s="24"/>
      <c r="F77" s="7"/>
      <c r="G77" s="7"/>
      <c r="H77" s="7"/>
      <c r="I77" s="7"/>
    </row>
    <row r="78" spans="2:9" x14ac:dyDescent="0.3">
      <c r="B78" s="24"/>
      <c r="F78" s="7"/>
      <c r="G78" s="7"/>
      <c r="H78" s="7"/>
      <c r="I78" s="7"/>
    </row>
    <row r="79" spans="2:9" x14ac:dyDescent="0.3">
      <c r="B79" s="24"/>
      <c r="F79" s="7"/>
      <c r="G79" s="7"/>
      <c r="H79" s="7"/>
      <c r="I79" s="7"/>
    </row>
    <row r="80" spans="2:9" x14ac:dyDescent="0.3">
      <c r="B80" s="24"/>
      <c r="F80" s="7"/>
      <c r="G80" s="7"/>
      <c r="H80" s="7"/>
      <c r="I80" s="7"/>
    </row>
    <row r="81" spans="2:9" x14ac:dyDescent="0.3">
      <c r="B81" s="24"/>
      <c r="F81" s="7"/>
      <c r="G81" s="7"/>
      <c r="H81" s="7"/>
      <c r="I81" s="7"/>
    </row>
    <row r="82" spans="2:9" x14ac:dyDescent="0.3">
      <c r="B82" s="24"/>
      <c r="F82" s="7"/>
      <c r="G82" s="7"/>
      <c r="H82" s="7"/>
      <c r="I82" s="7"/>
    </row>
    <row r="83" spans="2:9" x14ac:dyDescent="0.3">
      <c r="B83" s="24"/>
      <c r="F83" s="7"/>
      <c r="G83" s="7"/>
      <c r="H83" s="7"/>
      <c r="I83" s="7"/>
    </row>
    <row r="84" spans="2:9" x14ac:dyDescent="0.3">
      <c r="B84" s="24"/>
      <c r="F84" s="7"/>
      <c r="G84" s="7"/>
      <c r="H84" s="7"/>
      <c r="I84" s="7"/>
    </row>
    <row r="85" spans="2:9" x14ac:dyDescent="0.3">
      <c r="B85" s="24"/>
      <c r="F85" s="7"/>
      <c r="G85" s="7"/>
      <c r="H85" s="7"/>
      <c r="I85" s="7"/>
    </row>
    <row r="86" spans="2:9" x14ac:dyDescent="0.3">
      <c r="B86" s="24"/>
      <c r="F86" s="7"/>
      <c r="G86" s="7"/>
      <c r="H86" s="7"/>
      <c r="I86" s="7"/>
    </row>
    <row r="87" spans="2:9" x14ac:dyDescent="0.3">
      <c r="B87" s="24"/>
      <c r="F87" s="7"/>
      <c r="G87" s="7"/>
      <c r="H87" s="7"/>
      <c r="I87" s="7"/>
    </row>
    <row r="88" spans="2:9" x14ac:dyDescent="0.3">
      <c r="B88" s="24"/>
      <c r="F88" s="7"/>
      <c r="G88" s="7"/>
      <c r="H88" s="7"/>
      <c r="I88" s="7"/>
    </row>
    <row r="89" spans="2:9" x14ac:dyDescent="0.3">
      <c r="F89" s="7"/>
      <c r="G89" s="7"/>
      <c r="H89" s="7"/>
      <c r="I89" s="7"/>
    </row>
    <row r="90" spans="2:9" x14ac:dyDescent="0.3">
      <c r="F90" s="7"/>
      <c r="G90" s="7"/>
      <c r="H90" s="7"/>
      <c r="I90" s="7"/>
    </row>
    <row r="91" spans="2:9" x14ac:dyDescent="0.3">
      <c r="F91" s="7"/>
      <c r="G91" s="7"/>
      <c r="H91" s="7"/>
      <c r="I91" s="7"/>
    </row>
    <row r="92" spans="2:9" x14ac:dyDescent="0.3">
      <c r="F92" s="7"/>
      <c r="G92" s="7"/>
      <c r="H92" s="7"/>
      <c r="I92" s="7"/>
    </row>
    <row r="93" spans="2:9" x14ac:dyDescent="0.3">
      <c r="F93" s="7"/>
      <c r="G93" s="7"/>
      <c r="H93" s="7"/>
      <c r="I93" s="7"/>
    </row>
    <row r="94" spans="2:9" x14ac:dyDescent="0.3">
      <c r="F94" s="7"/>
      <c r="G94" s="7"/>
      <c r="H94" s="7"/>
      <c r="I94" s="7"/>
    </row>
    <row r="95" spans="2:9" x14ac:dyDescent="0.3">
      <c r="F95" s="7"/>
      <c r="G95" s="7"/>
      <c r="H95" s="7"/>
      <c r="I95" s="7"/>
    </row>
    <row r="96" spans="2:9" x14ac:dyDescent="0.3">
      <c r="F96" s="7"/>
      <c r="G96" s="7"/>
      <c r="H96" s="7"/>
      <c r="I96" s="7"/>
    </row>
    <row r="97" spans="6:9" x14ac:dyDescent="0.3">
      <c r="F97" s="7"/>
      <c r="G97" s="7"/>
      <c r="H97" s="7"/>
      <c r="I97" s="7"/>
    </row>
    <row r="98" spans="6:9" x14ac:dyDescent="0.3">
      <c r="F98" s="7"/>
      <c r="G98" s="7"/>
      <c r="H98" s="7"/>
      <c r="I98" s="7"/>
    </row>
  </sheetData>
  <mergeCells count="37">
    <mergeCell ref="A46:A47"/>
    <mergeCell ref="C46:C47"/>
    <mergeCell ref="B46:B47"/>
    <mergeCell ref="A57:E57"/>
    <mergeCell ref="A58:E58"/>
    <mergeCell ref="A48:E48"/>
    <mergeCell ref="A49:A52"/>
    <mergeCell ref="B49:B52"/>
    <mergeCell ref="A53:E53"/>
    <mergeCell ref="A54:A56"/>
    <mergeCell ref="B54:B56"/>
    <mergeCell ref="A40:A41"/>
    <mergeCell ref="B40:B41"/>
    <mergeCell ref="A42:E42"/>
    <mergeCell ref="A44:E44"/>
    <mergeCell ref="A45:I45"/>
    <mergeCell ref="A39:E39"/>
    <mergeCell ref="A18:E18"/>
    <mergeCell ref="A19:I19"/>
    <mergeCell ref="A21:I21"/>
    <mergeCell ref="A23:A28"/>
    <mergeCell ref="B23:B28"/>
    <mergeCell ref="A29:E29"/>
    <mergeCell ref="A30:A38"/>
    <mergeCell ref="B30:B38"/>
    <mergeCell ref="A17:E17"/>
    <mergeCell ref="A1:I1"/>
    <mergeCell ref="A2:I2"/>
    <mergeCell ref="A5:I5"/>
    <mergeCell ref="A6:A9"/>
    <mergeCell ref="B6:B9"/>
    <mergeCell ref="A10:E10"/>
    <mergeCell ref="A11:A13"/>
    <mergeCell ref="B11:B13"/>
    <mergeCell ref="A14:E14"/>
    <mergeCell ref="A15:A16"/>
    <mergeCell ref="B15:B16"/>
  </mergeCells>
  <pageMargins left="0.51181102362204722" right="0.51181102362204722" top="0.55118110236220474" bottom="0.55118110236220474" header="0" footer="0"/>
  <pageSetup paperSize="9" scale="9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topLeftCell="A17" zoomScaleNormal="100" workbookViewId="0">
      <selection activeCell="C22" sqref="C22:I28"/>
    </sheetView>
  </sheetViews>
  <sheetFormatPr defaultColWidth="9.109375" defaultRowHeight="15.6" x14ac:dyDescent="0.3"/>
  <cols>
    <col min="1" max="1" width="18.109375" style="1" customWidth="1"/>
    <col min="2" max="2" width="8.6640625" style="1" customWidth="1"/>
    <col min="3" max="3" width="19.44140625" style="1" customWidth="1"/>
    <col min="4" max="5" width="9.109375" style="1"/>
    <col min="6" max="6" width="7.33203125" style="1" customWidth="1"/>
    <col min="7" max="7" width="7" style="1" customWidth="1"/>
    <col min="8" max="8" width="6.6640625" style="1" customWidth="1"/>
    <col min="9" max="9" width="10.88671875" style="1" customWidth="1"/>
    <col min="10" max="16384" width="9.109375" style="1"/>
  </cols>
  <sheetData>
    <row r="1" spans="1:9" s="3" customFormat="1" x14ac:dyDescent="0.3">
      <c r="A1" s="92" t="s">
        <v>143</v>
      </c>
      <c r="B1" s="92"/>
      <c r="C1" s="92"/>
      <c r="D1" s="92"/>
      <c r="E1" s="92"/>
      <c r="F1" s="92"/>
      <c r="G1" s="92"/>
      <c r="H1" s="92"/>
      <c r="I1" s="92"/>
    </row>
    <row r="2" spans="1:9" s="3" customFormat="1" x14ac:dyDescent="0.3">
      <c r="A2" s="93" t="s">
        <v>45</v>
      </c>
      <c r="B2" s="93"/>
      <c r="C2" s="93"/>
      <c r="D2" s="93"/>
      <c r="E2" s="93"/>
      <c r="F2" s="93"/>
      <c r="G2" s="93"/>
      <c r="H2" s="93"/>
      <c r="I2" s="93"/>
    </row>
    <row r="3" spans="1:9" s="3" customFormat="1" ht="15.75" x14ac:dyDescent="0.25">
      <c r="A3" s="31"/>
      <c r="B3" s="31"/>
      <c r="C3" s="31"/>
      <c r="D3" s="31"/>
      <c r="E3" s="31"/>
      <c r="F3" s="31"/>
      <c r="G3" s="31"/>
      <c r="H3" s="31"/>
      <c r="I3" s="31"/>
    </row>
    <row r="4" spans="1:9" s="2" customFormat="1" ht="31.2" x14ac:dyDescent="0.3">
      <c r="A4" s="11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</row>
    <row r="5" spans="1:9" s="6" customFormat="1" ht="13.2" x14ac:dyDescent="0.3">
      <c r="A5" s="85" t="s">
        <v>11</v>
      </c>
      <c r="B5" s="85"/>
      <c r="C5" s="85"/>
      <c r="D5" s="85"/>
      <c r="E5" s="85"/>
      <c r="F5" s="85"/>
      <c r="G5" s="85"/>
      <c r="H5" s="85"/>
      <c r="I5" s="85"/>
    </row>
    <row r="6" spans="1:9" s="4" customFormat="1" ht="13.2" x14ac:dyDescent="0.25">
      <c r="A6" s="83" t="s">
        <v>132</v>
      </c>
      <c r="B6" s="80">
        <v>200</v>
      </c>
      <c r="C6" s="44" t="s">
        <v>133</v>
      </c>
      <c r="D6" s="20">
        <v>30</v>
      </c>
      <c r="E6" s="20">
        <v>30</v>
      </c>
      <c r="F6" s="21">
        <v>2.2000000000000002</v>
      </c>
      <c r="G6" s="21">
        <v>0.32</v>
      </c>
      <c r="H6" s="21">
        <v>20.84</v>
      </c>
      <c r="I6" s="21">
        <v>97.5</v>
      </c>
    </row>
    <row r="7" spans="1:9" s="4" customFormat="1" ht="13.2" x14ac:dyDescent="0.25">
      <c r="A7" s="83"/>
      <c r="B7" s="80"/>
      <c r="C7" s="44" t="s">
        <v>32</v>
      </c>
      <c r="D7" s="13">
        <v>200</v>
      </c>
      <c r="E7" s="13">
        <v>200</v>
      </c>
      <c r="F7" s="17">
        <v>5.6</v>
      </c>
      <c r="G7" s="17">
        <v>6.4</v>
      </c>
      <c r="H7" s="17">
        <v>9.4</v>
      </c>
      <c r="I7" s="17">
        <v>118</v>
      </c>
    </row>
    <row r="8" spans="1:9" s="4" customFormat="1" ht="13.2" x14ac:dyDescent="0.25">
      <c r="A8" s="83"/>
      <c r="B8" s="80"/>
      <c r="C8" s="44" t="s">
        <v>21</v>
      </c>
      <c r="D8" s="13">
        <v>4</v>
      </c>
      <c r="E8" s="13">
        <v>4</v>
      </c>
      <c r="F8" s="17" t="s">
        <v>13</v>
      </c>
      <c r="G8" s="17" t="s">
        <v>13</v>
      </c>
      <c r="H8" s="17">
        <v>3.82</v>
      </c>
      <c r="I8" s="17">
        <v>15.6</v>
      </c>
    </row>
    <row r="9" spans="1:9" s="4" customFormat="1" ht="13.2" x14ac:dyDescent="0.25">
      <c r="A9" s="83"/>
      <c r="B9" s="80"/>
      <c r="C9" s="44" t="s">
        <v>10</v>
      </c>
      <c r="D9" s="13">
        <v>4</v>
      </c>
      <c r="E9" s="13">
        <v>4</v>
      </c>
      <c r="F9" s="17">
        <v>0.01</v>
      </c>
      <c r="G9" s="17">
        <v>3.14</v>
      </c>
      <c r="H9" s="17">
        <v>0.02</v>
      </c>
      <c r="I9" s="17">
        <v>29.36</v>
      </c>
    </row>
    <row r="10" spans="1:9" s="5" customFormat="1" ht="12.75" x14ac:dyDescent="0.25">
      <c r="A10" s="81"/>
      <c r="B10" s="81"/>
      <c r="C10" s="81"/>
      <c r="D10" s="81"/>
      <c r="E10" s="81"/>
      <c r="F10" s="43">
        <f>SUM(F6:F9)</f>
        <v>7.81</v>
      </c>
      <c r="G10" s="43">
        <f t="shared" ref="G10:I10" si="0">SUM(G6:G9)</f>
        <v>9.8600000000000012</v>
      </c>
      <c r="H10" s="43">
        <f t="shared" si="0"/>
        <v>34.080000000000005</v>
      </c>
      <c r="I10" s="43">
        <f t="shared" si="0"/>
        <v>260.45999999999998</v>
      </c>
    </row>
    <row r="11" spans="1:9" s="4" customFormat="1" ht="26.4" x14ac:dyDescent="0.25">
      <c r="A11" s="83" t="s">
        <v>119</v>
      </c>
      <c r="B11" s="82" t="s">
        <v>131</v>
      </c>
      <c r="C11" s="44" t="s">
        <v>37</v>
      </c>
      <c r="D11" s="42">
        <v>40</v>
      </c>
      <c r="E11" s="42">
        <v>40</v>
      </c>
      <c r="F11" s="18">
        <v>2.84</v>
      </c>
      <c r="G11" s="18">
        <v>0.44</v>
      </c>
      <c r="H11" s="18">
        <v>18.5</v>
      </c>
      <c r="I11" s="18">
        <v>91.6</v>
      </c>
    </row>
    <row r="12" spans="1:9" s="4" customFormat="1" ht="13.2" x14ac:dyDescent="0.25">
      <c r="A12" s="83"/>
      <c r="B12" s="82"/>
      <c r="C12" s="44" t="s">
        <v>12</v>
      </c>
      <c r="D12" s="42">
        <v>5</v>
      </c>
      <c r="E12" s="42">
        <v>5</v>
      </c>
      <c r="F12" s="18">
        <v>1.3</v>
      </c>
      <c r="G12" s="18">
        <v>1.35</v>
      </c>
      <c r="H12" s="18" t="s">
        <v>13</v>
      </c>
      <c r="I12" s="18">
        <v>17.350000000000001</v>
      </c>
    </row>
    <row r="13" spans="1:9" s="4" customFormat="1" ht="13.2" x14ac:dyDescent="0.25">
      <c r="A13" s="83"/>
      <c r="B13" s="82"/>
      <c r="C13" s="44" t="s">
        <v>10</v>
      </c>
      <c r="D13" s="42">
        <v>5</v>
      </c>
      <c r="E13" s="42">
        <v>5</v>
      </c>
      <c r="F13" s="18">
        <v>0.01</v>
      </c>
      <c r="G13" s="18">
        <v>3.14</v>
      </c>
      <c r="H13" s="18">
        <v>0.02</v>
      </c>
      <c r="I13" s="18">
        <v>29.36</v>
      </c>
    </row>
    <row r="14" spans="1:9" s="5" customFormat="1" ht="12.75" x14ac:dyDescent="0.25">
      <c r="A14" s="81"/>
      <c r="B14" s="81"/>
      <c r="C14" s="81"/>
      <c r="D14" s="81"/>
      <c r="E14" s="81"/>
      <c r="F14" s="43">
        <f>SUM(F11:F13)</f>
        <v>4.1499999999999995</v>
      </c>
      <c r="G14" s="43">
        <f t="shared" ref="G14:I14" si="1">SUM(G11:G13)</f>
        <v>4.93</v>
      </c>
      <c r="H14" s="43">
        <f t="shared" si="1"/>
        <v>18.52</v>
      </c>
      <c r="I14" s="43">
        <f t="shared" si="1"/>
        <v>138.31</v>
      </c>
    </row>
    <row r="15" spans="1:9" s="4" customFormat="1" ht="13.2" x14ac:dyDescent="0.25">
      <c r="A15" s="83" t="s">
        <v>43</v>
      </c>
      <c r="B15" s="80">
        <v>200</v>
      </c>
      <c r="C15" s="44" t="s">
        <v>14</v>
      </c>
      <c r="D15" s="42">
        <v>0.6</v>
      </c>
      <c r="E15" s="42">
        <v>0.6</v>
      </c>
      <c r="F15" s="18">
        <v>0.16</v>
      </c>
      <c r="G15" s="18" t="s">
        <v>13</v>
      </c>
      <c r="H15" s="18">
        <v>0.02</v>
      </c>
      <c r="I15" s="18" t="s">
        <v>13</v>
      </c>
    </row>
    <row r="16" spans="1:9" s="4" customFormat="1" ht="13.2" x14ac:dyDescent="0.25">
      <c r="A16" s="83"/>
      <c r="B16" s="80"/>
      <c r="C16" s="44" t="s">
        <v>21</v>
      </c>
      <c r="D16" s="42">
        <v>15</v>
      </c>
      <c r="E16" s="42">
        <v>15</v>
      </c>
      <c r="F16" s="18" t="s">
        <v>13</v>
      </c>
      <c r="G16" s="18" t="s">
        <v>13</v>
      </c>
      <c r="H16" s="18">
        <v>14.3</v>
      </c>
      <c r="I16" s="18">
        <v>58.5</v>
      </c>
    </row>
    <row r="17" spans="1:9" s="10" customFormat="1" ht="12.75" x14ac:dyDescent="0.25">
      <c r="A17" s="77"/>
      <c r="B17" s="77"/>
      <c r="C17" s="77"/>
      <c r="D17" s="77"/>
      <c r="E17" s="77"/>
      <c r="F17" s="43">
        <f>SUM(F15:F16)</f>
        <v>0.16</v>
      </c>
      <c r="G17" s="43">
        <f t="shared" ref="G17:I17" si="2">SUM(G15:G16)</f>
        <v>0</v>
      </c>
      <c r="H17" s="43">
        <f t="shared" si="2"/>
        <v>14.32</v>
      </c>
      <c r="I17" s="43">
        <f t="shared" si="2"/>
        <v>58.5</v>
      </c>
    </row>
    <row r="18" spans="1:9" s="8" customFormat="1" ht="13.2" x14ac:dyDescent="0.25">
      <c r="A18" s="78" t="s">
        <v>34</v>
      </c>
      <c r="B18" s="78"/>
      <c r="C18" s="78"/>
      <c r="D18" s="78"/>
      <c r="E18" s="78"/>
      <c r="F18" s="43">
        <f>F10+F14+F17</f>
        <v>12.12</v>
      </c>
      <c r="G18" s="43">
        <f t="shared" ref="G18:I18" si="3">G10+G14+G17</f>
        <v>14.790000000000001</v>
      </c>
      <c r="H18" s="43">
        <f t="shared" si="3"/>
        <v>66.920000000000016</v>
      </c>
      <c r="I18" s="43">
        <f t="shared" si="3"/>
        <v>457.27</v>
      </c>
    </row>
    <row r="19" spans="1:9" s="9" customFormat="1" ht="13.2" x14ac:dyDescent="0.25">
      <c r="A19" s="78" t="s">
        <v>17</v>
      </c>
      <c r="B19" s="78"/>
      <c r="C19" s="78"/>
      <c r="D19" s="78"/>
      <c r="E19" s="78"/>
      <c r="F19" s="78"/>
      <c r="G19" s="78"/>
      <c r="H19" s="78"/>
      <c r="I19" s="78"/>
    </row>
    <row r="20" spans="1:9" s="4" customFormat="1" ht="13.2" x14ac:dyDescent="0.25">
      <c r="A20" s="19" t="s">
        <v>15</v>
      </c>
      <c r="B20" s="20" t="s">
        <v>16</v>
      </c>
      <c r="C20" s="19" t="s">
        <v>15</v>
      </c>
      <c r="D20" s="20" t="s">
        <v>16</v>
      </c>
      <c r="E20" s="20" t="s">
        <v>16</v>
      </c>
      <c r="F20" s="21" t="s">
        <v>13</v>
      </c>
      <c r="G20" s="21" t="s">
        <v>13</v>
      </c>
      <c r="H20" s="21">
        <v>12</v>
      </c>
      <c r="I20" s="21">
        <v>48</v>
      </c>
    </row>
    <row r="21" spans="1:9" s="4" customFormat="1" ht="13.2" x14ac:dyDescent="0.25">
      <c r="A21" s="86" t="s">
        <v>18</v>
      </c>
      <c r="B21" s="86"/>
      <c r="C21" s="86"/>
      <c r="D21" s="86"/>
      <c r="E21" s="86"/>
      <c r="F21" s="86"/>
      <c r="G21" s="86"/>
      <c r="H21" s="86"/>
      <c r="I21" s="86"/>
    </row>
    <row r="22" spans="1:9" s="4" customFormat="1" ht="13.2" x14ac:dyDescent="0.25">
      <c r="A22" s="83" t="s">
        <v>73</v>
      </c>
      <c r="B22" s="87" t="s">
        <v>75</v>
      </c>
      <c r="C22" s="39" t="s">
        <v>20</v>
      </c>
      <c r="D22" s="32">
        <v>60</v>
      </c>
      <c r="E22" s="32">
        <v>48</v>
      </c>
      <c r="F22" s="21">
        <v>0.86</v>
      </c>
      <c r="G22" s="21">
        <v>0.04</v>
      </c>
      <c r="H22" s="21">
        <v>2.2599999999999998</v>
      </c>
      <c r="I22" s="21">
        <v>13</v>
      </c>
    </row>
    <row r="23" spans="1:9" s="4" customFormat="1" ht="13.2" x14ac:dyDescent="0.25">
      <c r="A23" s="83"/>
      <c r="B23" s="87"/>
      <c r="C23" s="39" t="s">
        <v>70</v>
      </c>
      <c r="D23" s="32">
        <v>45</v>
      </c>
      <c r="E23" s="32">
        <v>36</v>
      </c>
      <c r="F23" s="21">
        <v>0.54</v>
      </c>
      <c r="G23" s="21" t="s">
        <v>13</v>
      </c>
      <c r="H23" s="21">
        <v>3.37</v>
      </c>
      <c r="I23" s="21">
        <v>15.1</v>
      </c>
    </row>
    <row r="24" spans="1:9" s="4" customFormat="1" ht="13.2" x14ac:dyDescent="0.25">
      <c r="A24" s="83"/>
      <c r="B24" s="87"/>
      <c r="C24" s="39" t="s">
        <v>84</v>
      </c>
      <c r="D24" s="21">
        <v>30</v>
      </c>
      <c r="E24" s="21">
        <v>30</v>
      </c>
      <c r="F24" s="21">
        <v>0.2</v>
      </c>
      <c r="G24" s="21" t="s">
        <v>13</v>
      </c>
      <c r="H24" s="21">
        <v>0.35</v>
      </c>
      <c r="I24" s="21">
        <v>2.33</v>
      </c>
    </row>
    <row r="25" spans="1:9" s="4" customFormat="1" ht="13.2" x14ac:dyDescent="0.25">
      <c r="A25" s="83"/>
      <c r="B25" s="87"/>
      <c r="C25" s="39" t="s">
        <v>74</v>
      </c>
      <c r="D25" s="32">
        <v>50</v>
      </c>
      <c r="E25" s="32">
        <v>50</v>
      </c>
      <c r="F25" s="21">
        <v>2.1</v>
      </c>
      <c r="G25" s="21" t="s">
        <v>13</v>
      </c>
      <c r="H25" s="21">
        <v>6.35</v>
      </c>
      <c r="I25" s="21">
        <v>34.5</v>
      </c>
    </row>
    <row r="26" spans="1:9" s="4" customFormat="1" ht="13.2" x14ac:dyDescent="0.25">
      <c r="A26" s="83"/>
      <c r="B26" s="87"/>
      <c r="C26" s="39" t="s">
        <v>29</v>
      </c>
      <c r="D26" s="32">
        <v>10</v>
      </c>
      <c r="E26" s="32">
        <v>8</v>
      </c>
      <c r="F26" s="21">
        <v>0.08</v>
      </c>
      <c r="G26" s="21" t="s">
        <v>13</v>
      </c>
      <c r="H26" s="21">
        <v>0.49</v>
      </c>
      <c r="I26" s="21">
        <v>2.3199999999999998</v>
      </c>
    </row>
    <row r="27" spans="1:9" s="4" customFormat="1" ht="13.2" x14ac:dyDescent="0.25">
      <c r="A27" s="83"/>
      <c r="B27" s="87"/>
      <c r="C27" s="39" t="s">
        <v>28</v>
      </c>
      <c r="D27" s="32">
        <v>50</v>
      </c>
      <c r="E27" s="32">
        <v>48</v>
      </c>
      <c r="F27" s="21">
        <v>0.01</v>
      </c>
      <c r="G27" s="21" t="s">
        <v>13</v>
      </c>
      <c r="H27" s="21">
        <v>0.8</v>
      </c>
      <c r="I27" s="21">
        <v>3.36</v>
      </c>
    </row>
    <row r="28" spans="1:9" s="4" customFormat="1" ht="13.2" x14ac:dyDescent="0.25">
      <c r="A28" s="83"/>
      <c r="B28" s="87"/>
      <c r="C28" s="39" t="s">
        <v>23</v>
      </c>
      <c r="D28" s="32">
        <v>4</v>
      </c>
      <c r="E28" s="32">
        <v>4</v>
      </c>
      <c r="F28" s="21" t="s">
        <v>13</v>
      </c>
      <c r="G28" s="21">
        <v>3.75</v>
      </c>
      <c r="H28" s="21" t="s">
        <v>13</v>
      </c>
      <c r="I28" s="21">
        <v>34.92</v>
      </c>
    </row>
    <row r="29" spans="1:9" s="4" customFormat="1" ht="12.75" x14ac:dyDescent="0.2">
      <c r="A29" s="88"/>
      <c r="B29" s="88"/>
      <c r="C29" s="88"/>
      <c r="D29" s="88"/>
      <c r="E29" s="88"/>
      <c r="F29" s="43">
        <f>SUM(F22:F28)</f>
        <v>3.79</v>
      </c>
      <c r="G29" s="43">
        <f>SUM(G22:G28)</f>
        <v>3.79</v>
      </c>
      <c r="H29" s="43">
        <f>SUM(H22:H28)</f>
        <v>13.62</v>
      </c>
      <c r="I29" s="43">
        <f>SUM(I22:I28)</f>
        <v>105.53</v>
      </c>
    </row>
    <row r="30" spans="1:9" s="4" customFormat="1" ht="13.2" x14ac:dyDescent="0.25">
      <c r="A30" s="89" t="s">
        <v>101</v>
      </c>
      <c r="B30" s="74" t="s">
        <v>36</v>
      </c>
      <c r="C30" s="39" t="s">
        <v>27</v>
      </c>
      <c r="D30" s="20">
        <v>38</v>
      </c>
      <c r="E30" s="20">
        <v>26.6</v>
      </c>
      <c r="F30" s="21">
        <v>3.75</v>
      </c>
      <c r="G30" s="21">
        <v>1.3</v>
      </c>
      <c r="H30" s="21" t="s">
        <v>13</v>
      </c>
      <c r="I30" s="21">
        <v>26.83</v>
      </c>
    </row>
    <row r="31" spans="1:9" s="4" customFormat="1" ht="13.2" x14ac:dyDescent="0.25">
      <c r="A31" s="90"/>
      <c r="B31" s="75"/>
      <c r="C31" s="39" t="s">
        <v>28</v>
      </c>
      <c r="D31" s="20">
        <v>60</v>
      </c>
      <c r="E31" s="20">
        <v>42</v>
      </c>
      <c r="F31" s="21">
        <v>0.84</v>
      </c>
      <c r="G31" s="21">
        <v>0.16</v>
      </c>
      <c r="H31" s="21">
        <v>6.84</v>
      </c>
      <c r="I31" s="21">
        <v>33.6</v>
      </c>
    </row>
    <row r="32" spans="1:9" s="4" customFormat="1" ht="13.2" x14ac:dyDescent="0.25">
      <c r="A32" s="90"/>
      <c r="B32" s="75"/>
      <c r="C32" s="39" t="s">
        <v>22</v>
      </c>
      <c r="D32" s="20">
        <v>7</v>
      </c>
      <c r="E32" s="20">
        <v>6</v>
      </c>
      <c r="F32" s="21">
        <v>0.09</v>
      </c>
      <c r="G32" s="21" t="s">
        <v>13</v>
      </c>
      <c r="H32" s="21">
        <v>0.56000000000000005</v>
      </c>
      <c r="I32" s="21">
        <v>2.6</v>
      </c>
    </row>
    <row r="33" spans="1:9" s="4" customFormat="1" ht="13.2" x14ac:dyDescent="0.25">
      <c r="A33" s="90"/>
      <c r="B33" s="75"/>
      <c r="C33" s="39" t="s">
        <v>63</v>
      </c>
      <c r="D33" s="13">
        <v>15</v>
      </c>
      <c r="E33" s="13">
        <v>15</v>
      </c>
      <c r="F33" s="17">
        <v>1.58</v>
      </c>
      <c r="G33" s="17">
        <v>0.35</v>
      </c>
      <c r="H33" s="17">
        <v>9.5399999999999991</v>
      </c>
      <c r="I33" s="17">
        <f>97.5/2</f>
        <v>48.75</v>
      </c>
    </row>
    <row r="34" spans="1:9" s="4" customFormat="1" ht="13.2" x14ac:dyDescent="0.25">
      <c r="A34" s="90"/>
      <c r="B34" s="75"/>
      <c r="C34" s="39" t="s">
        <v>10</v>
      </c>
      <c r="D34" s="20">
        <v>2</v>
      </c>
      <c r="E34" s="20">
        <v>2</v>
      </c>
      <c r="F34" s="21">
        <v>0.01</v>
      </c>
      <c r="G34" s="21">
        <v>1.57</v>
      </c>
      <c r="H34" s="21">
        <v>0.01</v>
      </c>
      <c r="I34" s="21">
        <v>14.68</v>
      </c>
    </row>
    <row r="35" spans="1:9" s="4" customFormat="1" ht="13.2" x14ac:dyDescent="0.25">
      <c r="A35" s="91"/>
      <c r="B35" s="76"/>
      <c r="C35" s="39" t="s">
        <v>29</v>
      </c>
      <c r="D35" s="20">
        <v>15</v>
      </c>
      <c r="E35" s="20">
        <v>12</v>
      </c>
      <c r="F35" s="21">
        <v>0.03</v>
      </c>
      <c r="G35" s="21" t="s">
        <v>13</v>
      </c>
      <c r="H35" s="21">
        <v>0.87</v>
      </c>
      <c r="I35" s="21">
        <v>4.0999999999999996</v>
      </c>
    </row>
    <row r="36" spans="1:9" s="28" customFormat="1" ht="12.75" x14ac:dyDescent="0.2">
      <c r="A36" s="94"/>
      <c r="B36" s="95"/>
      <c r="C36" s="95"/>
      <c r="D36" s="95"/>
      <c r="E36" s="96"/>
      <c r="F36" s="43">
        <f>SUM(F30:F35)</f>
        <v>6.3</v>
      </c>
      <c r="G36" s="43">
        <f>SUM(G30:G35)</f>
        <v>3.38</v>
      </c>
      <c r="H36" s="43">
        <f>SUM(H30:H35)</f>
        <v>17.82</v>
      </c>
      <c r="I36" s="43">
        <f>SUM(I30:I35)</f>
        <v>130.56</v>
      </c>
    </row>
    <row r="37" spans="1:9" s="4" customFormat="1" ht="12.75" customHeight="1" x14ac:dyDescent="0.25">
      <c r="A37" s="83" t="s">
        <v>114</v>
      </c>
      <c r="B37" s="87" t="s">
        <v>149</v>
      </c>
      <c r="C37" s="4" t="s">
        <v>49</v>
      </c>
      <c r="D37" s="20">
        <v>35</v>
      </c>
      <c r="E37" s="20">
        <v>35</v>
      </c>
      <c r="F37" s="20">
        <v>3.25</v>
      </c>
      <c r="G37" s="20">
        <v>0.35</v>
      </c>
      <c r="H37" s="20">
        <v>34.36</v>
      </c>
      <c r="I37" s="20">
        <v>111.68</v>
      </c>
    </row>
    <row r="38" spans="1:9" s="4" customFormat="1" ht="13.2" x14ac:dyDescent="0.25">
      <c r="A38" s="83"/>
      <c r="B38" s="87"/>
      <c r="C38" s="39" t="s">
        <v>56</v>
      </c>
      <c r="D38" s="20">
        <v>120</v>
      </c>
      <c r="E38" s="20">
        <v>100</v>
      </c>
      <c r="F38" s="21">
        <v>7.9</v>
      </c>
      <c r="G38" s="21">
        <v>2.8</v>
      </c>
      <c r="H38" s="21" t="s">
        <v>13</v>
      </c>
      <c r="I38" s="21">
        <v>58</v>
      </c>
    </row>
    <row r="39" spans="1:9" s="4" customFormat="1" ht="12.75" x14ac:dyDescent="0.2">
      <c r="A39" s="88"/>
      <c r="B39" s="88"/>
      <c r="C39" s="88"/>
      <c r="D39" s="88"/>
      <c r="E39" s="88"/>
      <c r="F39" s="43">
        <f>SUM(F37:F38)</f>
        <v>11.15</v>
      </c>
      <c r="G39" s="43">
        <f>SUM(G37:G38)</f>
        <v>3.15</v>
      </c>
      <c r="H39" s="43">
        <f>SUM(H37:H38)</f>
        <v>34.36</v>
      </c>
      <c r="I39" s="43">
        <f>SUM(I37:I38)</f>
        <v>169.68</v>
      </c>
    </row>
    <row r="40" spans="1:9" s="4" customFormat="1" ht="13.2" x14ac:dyDescent="0.25">
      <c r="A40" s="83" t="s">
        <v>35</v>
      </c>
      <c r="B40" s="87" t="s">
        <v>36</v>
      </c>
      <c r="C40" s="39" t="s">
        <v>95</v>
      </c>
      <c r="D40" s="20">
        <v>10</v>
      </c>
      <c r="E40" s="20">
        <v>10</v>
      </c>
      <c r="F40" s="21">
        <v>0.44</v>
      </c>
      <c r="G40" s="21" t="s">
        <v>13</v>
      </c>
      <c r="H40" s="21">
        <v>0.62</v>
      </c>
      <c r="I40" s="21">
        <v>27.9</v>
      </c>
    </row>
    <row r="41" spans="1:9" s="4" customFormat="1" ht="13.2" x14ac:dyDescent="0.25">
      <c r="A41" s="83"/>
      <c r="B41" s="87"/>
      <c r="C41" s="39" t="s">
        <v>21</v>
      </c>
      <c r="D41" s="20">
        <v>15</v>
      </c>
      <c r="E41" s="20">
        <v>15</v>
      </c>
      <c r="F41" s="21" t="s">
        <v>13</v>
      </c>
      <c r="G41" s="21" t="s">
        <v>13</v>
      </c>
      <c r="H41" s="21">
        <v>14.3</v>
      </c>
      <c r="I41" s="21">
        <v>58.5</v>
      </c>
    </row>
    <row r="42" spans="1:9" s="4" customFormat="1" ht="12.75" x14ac:dyDescent="0.2">
      <c r="A42" s="88"/>
      <c r="B42" s="88"/>
      <c r="C42" s="88"/>
      <c r="D42" s="88"/>
      <c r="E42" s="88"/>
      <c r="F42" s="43">
        <f>SUM(F40:F41)</f>
        <v>0.44</v>
      </c>
      <c r="G42" s="43">
        <f t="shared" ref="G42:I42" si="4">SUM(G40:G41)</f>
        <v>0</v>
      </c>
      <c r="H42" s="43">
        <f t="shared" si="4"/>
        <v>14.92</v>
      </c>
      <c r="I42" s="43">
        <f t="shared" si="4"/>
        <v>86.4</v>
      </c>
    </row>
    <row r="43" spans="1:9" s="4" customFormat="1" ht="26.4" x14ac:dyDescent="0.25">
      <c r="A43" s="39" t="s">
        <v>37</v>
      </c>
      <c r="B43" s="40" t="s">
        <v>38</v>
      </c>
      <c r="C43" s="39" t="s">
        <v>37</v>
      </c>
      <c r="D43" s="20">
        <v>40</v>
      </c>
      <c r="E43" s="20">
        <v>40</v>
      </c>
      <c r="F43" s="21">
        <v>2.08</v>
      </c>
      <c r="G43" s="21">
        <v>0.48</v>
      </c>
      <c r="H43" s="21">
        <v>17.7</v>
      </c>
      <c r="I43" s="21">
        <v>85.6</v>
      </c>
    </row>
    <row r="44" spans="1:9" s="28" customFormat="1" ht="13.2" x14ac:dyDescent="0.25">
      <c r="A44" s="84" t="s">
        <v>34</v>
      </c>
      <c r="B44" s="84"/>
      <c r="C44" s="84"/>
      <c r="D44" s="84"/>
      <c r="E44" s="84"/>
      <c r="F44" s="43">
        <f>F29+F36+F39+F42+F43</f>
        <v>23.760000000000005</v>
      </c>
      <c r="G44" s="43">
        <f>G29+G36+G39+G42+G43</f>
        <v>10.8</v>
      </c>
      <c r="H44" s="43">
        <f>H29+H36+H39+H42+H43</f>
        <v>98.42</v>
      </c>
      <c r="I44" s="43">
        <f>I29+I36+I39+I42+I43</f>
        <v>577.77</v>
      </c>
    </row>
    <row r="45" spans="1:9" s="4" customFormat="1" ht="13.2" x14ac:dyDescent="0.25">
      <c r="A45" s="84" t="s">
        <v>39</v>
      </c>
      <c r="B45" s="84"/>
      <c r="C45" s="84"/>
      <c r="D45" s="84"/>
      <c r="E45" s="84"/>
      <c r="F45" s="84"/>
      <c r="G45" s="84"/>
      <c r="H45" s="84"/>
      <c r="I45" s="84"/>
    </row>
    <row r="46" spans="1:9" s="4" customFormat="1" ht="13.2" x14ac:dyDescent="0.25">
      <c r="A46" s="89" t="s">
        <v>103</v>
      </c>
      <c r="B46" s="103">
        <v>150</v>
      </c>
      <c r="C46" s="63" t="s">
        <v>47</v>
      </c>
      <c r="D46" s="13">
        <v>15</v>
      </c>
      <c r="E46" s="13">
        <v>15</v>
      </c>
      <c r="F46" s="17">
        <v>0.94</v>
      </c>
      <c r="G46" s="17">
        <v>0.13</v>
      </c>
      <c r="H46" s="17">
        <v>10.66</v>
      </c>
      <c r="I46" s="17">
        <v>2.25</v>
      </c>
    </row>
    <row r="47" spans="1:9" s="4" customFormat="1" ht="13.2" x14ac:dyDescent="0.25">
      <c r="A47" s="90"/>
      <c r="B47" s="112"/>
      <c r="C47" s="63" t="s">
        <v>10</v>
      </c>
      <c r="D47" s="13">
        <v>6</v>
      </c>
      <c r="E47" s="13">
        <v>6</v>
      </c>
      <c r="F47" s="17">
        <v>0.02</v>
      </c>
      <c r="G47" s="17">
        <v>4.71</v>
      </c>
      <c r="H47" s="17">
        <v>0.03</v>
      </c>
      <c r="I47" s="17">
        <v>44.04</v>
      </c>
    </row>
    <row r="48" spans="1:9" s="4" customFormat="1" ht="13.2" x14ac:dyDescent="0.25">
      <c r="A48" s="91"/>
      <c r="B48" s="104"/>
      <c r="C48" s="45" t="s">
        <v>32</v>
      </c>
      <c r="D48" s="62">
        <v>150</v>
      </c>
      <c r="E48" s="62">
        <v>150</v>
      </c>
      <c r="F48" s="17">
        <v>4.2</v>
      </c>
      <c r="G48" s="17">
        <v>4.8</v>
      </c>
      <c r="H48" s="17">
        <v>7.05</v>
      </c>
      <c r="I48" s="17">
        <v>88.5</v>
      </c>
    </row>
    <row r="49" spans="1:9" s="4" customFormat="1" ht="12.75" x14ac:dyDescent="0.2">
      <c r="A49" s="88"/>
      <c r="B49" s="88"/>
      <c r="C49" s="88"/>
      <c r="D49" s="88"/>
      <c r="E49" s="88"/>
      <c r="F49" s="66">
        <f>SUM(F46:F46)</f>
        <v>0.94</v>
      </c>
      <c r="G49" s="66">
        <f>SUM(G46:G46)</f>
        <v>0.13</v>
      </c>
      <c r="H49" s="66">
        <f>SUM(H46:H46)</f>
        <v>10.66</v>
      </c>
      <c r="I49" s="66">
        <f>SUM(I46:I46)</f>
        <v>2.25</v>
      </c>
    </row>
    <row r="50" spans="1:9" s="4" customFormat="1" ht="26.4" x14ac:dyDescent="0.25">
      <c r="A50" s="63" t="s">
        <v>67</v>
      </c>
      <c r="B50" s="64" t="s">
        <v>68</v>
      </c>
      <c r="C50" s="63" t="s">
        <v>67</v>
      </c>
      <c r="D50" s="20">
        <v>20</v>
      </c>
      <c r="E50" s="20">
        <v>20</v>
      </c>
      <c r="F50" s="21">
        <v>1.57</v>
      </c>
      <c r="G50" s="21">
        <v>1.92</v>
      </c>
      <c r="H50" s="21">
        <v>11.03</v>
      </c>
      <c r="I50" s="21">
        <v>66.81</v>
      </c>
    </row>
    <row r="51" spans="1:9" s="4" customFormat="1" ht="12.75" x14ac:dyDescent="0.2">
      <c r="A51" s="100"/>
      <c r="B51" s="101"/>
      <c r="C51" s="101"/>
      <c r="D51" s="101"/>
      <c r="E51" s="102"/>
      <c r="F51" s="66">
        <f>SUM(F50:F50)</f>
        <v>1.57</v>
      </c>
      <c r="G51" s="66">
        <f>SUM(G50:G50)</f>
        <v>1.92</v>
      </c>
      <c r="H51" s="66">
        <f>SUM(H50:H50)</f>
        <v>11.03</v>
      </c>
      <c r="I51" s="66">
        <f>SUM(I50:I50)</f>
        <v>66.81</v>
      </c>
    </row>
    <row r="52" spans="1:9" s="4" customFormat="1" ht="13.2" x14ac:dyDescent="0.25">
      <c r="A52" s="63" t="s">
        <v>130</v>
      </c>
      <c r="B52" s="65">
        <v>200</v>
      </c>
      <c r="C52" s="67" t="s">
        <v>122</v>
      </c>
      <c r="D52" s="65">
        <v>1.07</v>
      </c>
      <c r="E52" s="65">
        <v>1.07</v>
      </c>
      <c r="F52" s="18">
        <v>0.26</v>
      </c>
      <c r="G52" s="18">
        <v>0.18</v>
      </c>
      <c r="H52" s="18">
        <v>0.26</v>
      </c>
      <c r="I52" s="18">
        <v>4.07</v>
      </c>
    </row>
    <row r="53" spans="1:9" s="4" customFormat="1" ht="13.2" x14ac:dyDescent="0.25">
      <c r="A53" s="88"/>
      <c r="B53" s="88"/>
      <c r="C53" s="88"/>
      <c r="D53" s="88"/>
      <c r="E53" s="88"/>
      <c r="F53" s="66">
        <f>SUM(F52:F52)</f>
        <v>0.26</v>
      </c>
      <c r="G53" s="66">
        <f>SUM(G52:G52)</f>
        <v>0.18</v>
      </c>
      <c r="H53" s="66">
        <f>SUM(H52:H52)</f>
        <v>0.26</v>
      </c>
      <c r="I53" s="66">
        <f>SUM(I52:I52)</f>
        <v>4.07</v>
      </c>
    </row>
    <row r="54" spans="1:9" s="28" customFormat="1" ht="13.2" x14ac:dyDescent="0.25">
      <c r="A54" s="84" t="s">
        <v>34</v>
      </c>
      <c r="B54" s="84"/>
      <c r="C54" s="84"/>
      <c r="D54" s="84"/>
      <c r="E54" s="84"/>
      <c r="F54" s="43">
        <f>F49+F51+F53</f>
        <v>2.7699999999999996</v>
      </c>
      <c r="G54" s="56">
        <f>G49+G51+G53</f>
        <v>2.23</v>
      </c>
      <c r="H54" s="56">
        <f>H49+H51+H53</f>
        <v>21.95</v>
      </c>
      <c r="I54" s="56">
        <f>I49+I51+I53</f>
        <v>73.13</v>
      </c>
    </row>
    <row r="55" spans="1:9" s="30" customFormat="1" ht="13.2" x14ac:dyDescent="0.3">
      <c r="A55" s="85" t="s">
        <v>44</v>
      </c>
      <c r="B55" s="85"/>
      <c r="C55" s="85"/>
      <c r="D55" s="85"/>
      <c r="E55" s="85"/>
      <c r="F55" s="43">
        <f>SUM(F18+F44+F54,F20)</f>
        <v>38.650000000000006</v>
      </c>
      <c r="G55" s="43">
        <f>SUM(G18+G44+G54,G20)</f>
        <v>27.820000000000004</v>
      </c>
      <c r="H55" s="43">
        <f>SUM(H18+H44+H54,H20)</f>
        <v>199.29000000000002</v>
      </c>
      <c r="I55" s="43">
        <f>SUM(I18+I44+I54,I20)</f>
        <v>1156.17</v>
      </c>
    </row>
    <row r="56" spans="1:9" s="4" customFormat="1" ht="13.2" x14ac:dyDescent="0.25">
      <c r="A56" s="22"/>
      <c r="B56" s="23"/>
      <c r="C56" s="25"/>
      <c r="F56" s="8"/>
      <c r="G56" s="8"/>
      <c r="H56" s="8"/>
      <c r="I56" s="8"/>
    </row>
    <row r="57" spans="1:9" s="4" customFormat="1" ht="13.2" x14ac:dyDescent="0.25">
      <c r="A57" s="22"/>
      <c r="B57" s="23"/>
      <c r="C57" s="25"/>
      <c r="F57" s="8"/>
      <c r="G57" s="8"/>
      <c r="H57" s="8"/>
      <c r="I57" s="8"/>
    </row>
    <row r="58" spans="1:9" s="4" customFormat="1" ht="13.2" x14ac:dyDescent="0.25">
      <c r="A58" s="22"/>
      <c r="B58" s="23"/>
      <c r="C58" s="25"/>
      <c r="F58" s="8"/>
      <c r="G58" s="8"/>
      <c r="H58" s="8"/>
      <c r="I58" s="8"/>
    </row>
    <row r="59" spans="1:9" s="4" customFormat="1" ht="13.2" x14ac:dyDescent="0.25">
      <c r="A59" s="22"/>
      <c r="B59" s="23"/>
      <c r="C59" s="25"/>
      <c r="F59" s="8"/>
      <c r="G59" s="8"/>
      <c r="H59" s="8"/>
      <c r="I59" s="8"/>
    </row>
    <row r="60" spans="1:9" s="4" customFormat="1" ht="13.2" x14ac:dyDescent="0.25">
      <c r="B60" s="23"/>
      <c r="C60" s="25"/>
      <c r="F60" s="8"/>
      <c r="G60" s="8"/>
      <c r="H60" s="8"/>
      <c r="I60" s="8"/>
    </row>
    <row r="61" spans="1:9" s="4" customFormat="1" ht="13.2" x14ac:dyDescent="0.25">
      <c r="B61" s="23"/>
      <c r="C61" s="25"/>
      <c r="F61" s="8"/>
      <c r="G61" s="8"/>
      <c r="H61" s="8"/>
      <c r="I61" s="8"/>
    </row>
    <row r="62" spans="1:9" s="4" customFormat="1" ht="13.2" x14ac:dyDescent="0.25">
      <c r="B62" s="23"/>
      <c r="C62" s="25"/>
      <c r="F62" s="8"/>
      <c r="G62" s="8"/>
      <c r="H62" s="8"/>
      <c r="I62" s="8"/>
    </row>
    <row r="63" spans="1:9" s="4" customFormat="1" ht="13.2" x14ac:dyDescent="0.25">
      <c r="B63" s="23"/>
      <c r="C63" s="25"/>
      <c r="F63" s="8"/>
      <c r="G63" s="8"/>
      <c r="H63" s="8"/>
      <c r="I63" s="8"/>
    </row>
    <row r="64" spans="1:9" x14ac:dyDescent="0.3">
      <c r="B64" s="24"/>
      <c r="C64" s="26"/>
      <c r="F64" s="7"/>
      <c r="G64" s="7"/>
      <c r="H64" s="7"/>
      <c r="I64" s="7"/>
    </row>
    <row r="65" spans="2:9" x14ac:dyDescent="0.3">
      <c r="B65" s="24"/>
      <c r="C65" s="26"/>
      <c r="F65" s="7"/>
      <c r="G65" s="7"/>
      <c r="H65" s="7"/>
      <c r="I65" s="7"/>
    </row>
    <row r="66" spans="2:9" x14ac:dyDescent="0.3">
      <c r="B66" s="24"/>
      <c r="C66" s="26"/>
      <c r="F66" s="7"/>
      <c r="G66" s="7"/>
      <c r="H66" s="7"/>
      <c r="I66" s="7"/>
    </row>
    <row r="67" spans="2:9" x14ac:dyDescent="0.3">
      <c r="B67" s="24"/>
      <c r="C67" s="26"/>
      <c r="F67" s="7"/>
      <c r="G67" s="7"/>
      <c r="H67" s="7"/>
      <c r="I67" s="7"/>
    </row>
    <row r="68" spans="2:9" x14ac:dyDescent="0.3">
      <c r="B68" s="24"/>
      <c r="C68" s="26"/>
      <c r="F68" s="7"/>
      <c r="G68" s="7"/>
      <c r="H68" s="7"/>
      <c r="I68" s="7"/>
    </row>
    <row r="69" spans="2:9" x14ac:dyDescent="0.3">
      <c r="B69" s="24"/>
      <c r="C69" s="26"/>
      <c r="F69" s="7"/>
      <c r="G69" s="7"/>
      <c r="H69" s="7"/>
      <c r="I69" s="7"/>
    </row>
    <row r="70" spans="2:9" x14ac:dyDescent="0.3">
      <c r="B70" s="24"/>
      <c r="C70" s="26"/>
      <c r="F70" s="7"/>
      <c r="G70" s="7"/>
      <c r="H70" s="7"/>
      <c r="I70" s="7"/>
    </row>
    <row r="71" spans="2:9" x14ac:dyDescent="0.3">
      <c r="B71" s="24"/>
      <c r="C71" s="26"/>
      <c r="F71" s="7"/>
      <c r="G71" s="7"/>
      <c r="H71" s="7"/>
      <c r="I71" s="7"/>
    </row>
    <row r="72" spans="2:9" x14ac:dyDescent="0.3">
      <c r="B72" s="24"/>
      <c r="F72" s="7"/>
      <c r="G72" s="7"/>
      <c r="H72" s="7"/>
      <c r="I72" s="7"/>
    </row>
    <row r="73" spans="2:9" x14ac:dyDescent="0.3">
      <c r="B73" s="24"/>
      <c r="F73" s="7"/>
      <c r="G73" s="7"/>
      <c r="H73" s="7"/>
      <c r="I73" s="7"/>
    </row>
    <row r="74" spans="2:9" x14ac:dyDescent="0.3">
      <c r="B74" s="24"/>
      <c r="F74" s="7"/>
      <c r="G74" s="7"/>
      <c r="H74" s="7"/>
      <c r="I74" s="7"/>
    </row>
    <row r="75" spans="2:9" x14ac:dyDescent="0.3">
      <c r="B75" s="24"/>
      <c r="F75" s="7"/>
      <c r="G75" s="7"/>
      <c r="H75" s="7"/>
      <c r="I75" s="7"/>
    </row>
    <row r="76" spans="2:9" x14ac:dyDescent="0.3">
      <c r="B76" s="24"/>
      <c r="F76" s="7"/>
      <c r="G76" s="7"/>
      <c r="H76" s="7"/>
      <c r="I76" s="7"/>
    </row>
    <row r="77" spans="2:9" x14ac:dyDescent="0.3">
      <c r="B77" s="24"/>
      <c r="F77" s="7"/>
      <c r="G77" s="7"/>
      <c r="H77" s="7"/>
      <c r="I77" s="7"/>
    </row>
    <row r="78" spans="2:9" x14ac:dyDescent="0.3">
      <c r="B78" s="24"/>
      <c r="F78" s="7"/>
      <c r="G78" s="7"/>
      <c r="H78" s="7"/>
      <c r="I78" s="7"/>
    </row>
    <row r="79" spans="2:9" x14ac:dyDescent="0.3">
      <c r="B79" s="24"/>
      <c r="F79" s="7"/>
      <c r="G79" s="7"/>
      <c r="H79" s="7"/>
      <c r="I79" s="7"/>
    </row>
    <row r="80" spans="2:9" x14ac:dyDescent="0.3">
      <c r="B80" s="24"/>
      <c r="F80" s="7"/>
      <c r="G80" s="7"/>
      <c r="H80" s="7"/>
      <c r="I80" s="7"/>
    </row>
    <row r="81" spans="2:9" x14ac:dyDescent="0.3">
      <c r="B81" s="24"/>
      <c r="F81" s="7"/>
      <c r="G81" s="7"/>
      <c r="H81" s="7"/>
      <c r="I81" s="7"/>
    </row>
    <row r="82" spans="2:9" x14ac:dyDescent="0.3">
      <c r="B82" s="24"/>
      <c r="F82" s="7"/>
      <c r="G82" s="7"/>
      <c r="H82" s="7"/>
      <c r="I82" s="7"/>
    </row>
    <row r="83" spans="2:9" x14ac:dyDescent="0.3">
      <c r="B83" s="24"/>
      <c r="F83" s="7"/>
      <c r="G83" s="7"/>
      <c r="H83" s="7"/>
      <c r="I83" s="7"/>
    </row>
    <row r="84" spans="2:9" x14ac:dyDescent="0.3">
      <c r="B84" s="24"/>
      <c r="F84" s="7"/>
      <c r="G84" s="7"/>
      <c r="H84" s="7"/>
      <c r="I84" s="7"/>
    </row>
    <row r="85" spans="2:9" x14ac:dyDescent="0.3">
      <c r="B85" s="24"/>
      <c r="F85" s="7"/>
      <c r="G85" s="7"/>
      <c r="H85" s="7"/>
      <c r="I85" s="7"/>
    </row>
    <row r="86" spans="2:9" x14ac:dyDescent="0.3">
      <c r="F86" s="7"/>
      <c r="G86" s="7"/>
      <c r="H86" s="7"/>
      <c r="I86" s="7"/>
    </row>
    <row r="87" spans="2:9" x14ac:dyDescent="0.3">
      <c r="F87" s="7"/>
      <c r="G87" s="7"/>
      <c r="H87" s="7"/>
      <c r="I87" s="7"/>
    </row>
    <row r="88" spans="2:9" x14ac:dyDescent="0.3">
      <c r="F88" s="7"/>
      <c r="G88" s="7"/>
      <c r="H88" s="7"/>
      <c r="I88" s="7"/>
    </row>
    <row r="89" spans="2:9" x14ac:dyDescent="0.3">
      <c r="F89" s="7"/>
      <c r="G89" s="7"/>
      <c r="H89" s="7"/>
      <c r="I89" s="7"/>
    </row>
    <row r="90" spans="2:9" x14ac:dyDescent="0.3">
      <c r="F90" s="7"/>
      <c r="G90" s="7"/>
      <c r="H90" s="7"/>
      <c r="I90" s="7"/>
    </row>
    <row r="91" spans="2:9" x14ac:dyDescent="0.3">
      <c r="F91" s="7"/>
      <c r="G91" s="7"/>
      <c r="H91" s="7"/>
      <c r="I91" s="7"/>
    </row>
    <row r="92" spans="2:9" x14ac:dyDescent="0.3">
      <c r="F92" s="7"/>
      <c r="G92" s="7"/>
      <c r="H92" s="7"/>
      <c r="I92" s="7"/>
    </row>
    <row r="93" spans="2:9" x14ac:dyDescent="0.3">
      <c r="F93" s="7"/>
      <c r="G93" s="7"/>
      <c r="H93" s="7"/>
      <c r="I93" s="7"/>
    </row>
    <row r="94" spans="2:9" x14ac:dyDescent="0.3">
      <c r="F94" s="7"/>
      <c r="G94" s="7"/>
      <c r="H94" s="7"/>
      <c r="I94" s="7"/>
    </row>
    <row r="95" spans="2:9" x14ac:dyDescent="0.3">
      <c r="F95" s="7"/>
      <c r="G95" s="7"/>
      <c r="H95" s="7"/>
      <c r="I95" s="7"/>
    </row>
  </sheetData>
  <mergeCells count="36">
    <mergeCell ref="A46:A48"/>
    <mergeCell ref="B46:B48"/>
    <mergeCell ref="A54:E54"/>
    <mergeCell ref="A51:E51"/>
    <mergeCell ref="A55:E55"/>
    <mergeCell ref="A53:E53"/>
    <mergeCell ref="B40:B41"/>
    <mergeCell ref="A42:E42"/>
    <mergeCell ref="A44:E44"/>
    <mergeCell ref="A30:A35"/>
    <mergeCell ref="B30:B35"/>
    <mergeCell ref="A36:E36"/>
    <mergeCell ref="A37:A38"/>
    <mergeCell ref="B37:B38"/>
    <mergeCell ref="A45:I45"/>
    <mergeCell ref="A49:E49"/>
    <mergeCell ref="A29:E29"/>
    <mergeCell ref="A11:A13"/>
    <mergeCell ref="B11:B13"/>
    <mergeCell ref="A14:E14"/>
    <mergeCell ref="A15:A16"/>
    <mergeCell ref="B15:B16"/>
    <mergeCell ref="A17:E17"/>
    <mergeCell ref="A18:E18"/>
    <mergeCell ref="A19:I19"/>
    <mergeCell ref="A21:I21"/>
    <mergeCell ref="A22:A28"/>
    <mergeCell ref="B22:B28"/>
    <mergeCell ref="A39:E39"/>
    <mergeCell ref="A40:A41"/>
    <mergeCell ref="A10:E10"/>
    <mergeCell ref="A1:I1"/>
    <mergeCell ref="A2:I2"/>
    <mergeCell ref="A5:I5"/>
    <mergeCell ref="A6:A9"/>
    <mergeCell ref="B6:B9"/>
  </mergeCells>
  <pageMargins left="0.51181102362204722" right="0.51181102362204722" top="0.55118110236220474" bottom="0.55118110236220474" header="0" footer="0"/>
  <pageSetup paperSize="9" scale="9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topLeftCell="A21" zoomScaleNormal="100" workbookViewId="0">
      <selection activeCell="C34" sqref="C34:I35"/>
    </sheetView>
  </sheetViews>
  <sheetFormatPr defaultColWidth="9.109375" defaultRowHeight="15.6" x14ac:dyDescent="0.3"/>
  <cols>
    <col min="1" max="1" width="18.109375" style="1" customWidth="1"/>
    <col min="2" max="2" width="8.6640625" style="1" customWidth="1"/>
    <col min="3" max="3" width="19.44140625" style="1" customWidth="1"/>
    <col min="4" max="5" width="9.109375" style="1"/>
    <col min="6" max="6" width="7.33203125" style="1" customWidth="1"/>
    <col min="7" max="7" width="7" style="1" customWidth="1"/>
    <col min="8" max="8" width="6.6640625" style="1" customWidth="1"/>
    <col min="9" max="9" width="10.88671875" style="1" customWidth="1"/>
    <col min="10" max="16384" width="9.109375" style="1"/>
  </cols>
  <sheetData>
    <row r="1" spans="1:9" s="3" customFormat="1" x14ac:dyDescent="0.3">
      <c r="A1" s="92" t="s">
        <v>144</v>
      </c>
      <c r="B1" s="92"/>
      <c r="C1" s="92"/>
      <c r="D1" s="92"/>
      <c r="E1" s="92"/>
      <c r="F1" s="92"/>
      <c r="G1" s="92"/>
      <c r="H1" s="92"/>
      <c r="I1" s="92"/>
    </row>
    <row r="2" spans="1:9" s="3" customFormat="1" x14ac:dyDescent="0.3">
      <c r="A2" s="93" t="s">
        <v>45</v>
      </c>
      <c r="B2" s="93"/>
      <c r="C2" s="93"/>
      <c r="D2" s="93"/>
      <c r="E2" s="93"/>
      <c r="F2" s="93"/>
      <c r="G2" s="93"/>
      <c r="H2" s="93"/>
      <c r="I2" s="93"/>
    </row>
    <row r="3" spans="1:9" s="3" customFormat="1" ht="15.75" x14ac:dyDescent="0.25">
      <c r="A3" s="31"/>
      <c r="B3" s="31"/>
      <c r="C3" s="31"/>
      <c r="D3" s="31"/>
      <c r="E3" s="31"/>
      <c r="F3" s="31"/>
      <c r="G3" s="31"/>
      <c r="H3" s="31"/>
      <c r="I3" s="31"/>
    </row>
    <row r="4" spans="1:9" s="2" customFormat="1" ht="31.2" x14ac:dyDescent="0.3">
      <c r="A4" s="11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</row>
    <row r="5" spans="1:9" s="6" customFormat="1" ht="13.2" x14ac:dyDescent="0.3">
      <c r="A5" s="85" t="s">
        <v>11</v>
      </c>
      <c r="B5" s="85"/>
      <c r="C5" s="85"/>
      <c r="D5" s="85"/>
      <c r="E5" s="85"/>
      <c r="F5" s="85"/>
      <c r="G5" s="85"/>
      <c r="H5" s="85"/>
      <c r="I5" s="85"/>
    </row>
    <row r="6" spans="1:9" s="4" customFormat="1" ht="13.2" x14ac:dyDescent="0.25">
      <c r="A6" s="83" t="s">
        <v>71</v>
      </c>
      <c r="B6" s="80">
        <v>200</v>
      </c>
      <c r="C6" s="44" t="s">
        <v>72</v>
      </c>
      <c r="D6" s="13">
        <v>30</v>
      </c>
      <c r="E6" s="13">
        <v>30</v>
      </c>
      <c r="F6" s="17">
        <v>2.3199999999999998</v>
      </c>
      <c r="G6" s="17">
        <v>0.25</v>
      </c>
      <c r="H6" s="17">
        <v>17.420000000000002</v>
      </c>
      <c r="I6" s="17">
        <v>79.25</v>
      </c>
    </row>
    <row r="7" spans="1:9" s="4" customFormat="1" ht="13.2" x14ac:dyDescent="0.25">
      <c r="A7" s="83"/>
      <c r="B7" s="80"/>
      <c r="C7" s="44" t="s">
        <v>32</v>
      </c>
      <c r="D7" s="13">
        <v>100</v>
      </c>
      <c r="E7" s="13">
        <v>100</v>
      </c>
      <c r="F7" s="17">
        <v>2.8</v>
      </c>
      <c r="G7" s="17">
        <v>3.2</v>
      </c>
      <c r="H7" s="17">
        <v>4.7</v>
      </c>
      <c r="I7" s="17">
        <v>59</v>
      </c>
    </row>
    <row r="8" spans="1:9" s="4" customFormat="1" ht="13.2" x14ac:dyDescent="0.25">
      <c r="A8" s="83"/>
      <c r="B8" s="80"/>
      <c r="C8" s="44" t="s">
        <v>21</v>
      </c>
      <c r="D8" s="13">
        <v>5</v>
      </c>
      <c r="E8" s="13">
        <v>5</v>
      </c>
      <c r="F8" s="17" t="s">
        <v>13</v>
      </c>
      <c r="G8" s="17" t="s">
        <v>13</v>
      </c>
      <c r="H8" s="17">
        <v>4.99</v>
      </c>
      <c r="I8" s="17">
        <v>18.95</v>
      </c>
    </row>
    <row r="9" spans="1:9" s="4" customFormat="1" ht="13.2" x14ac:dyDescent="0.25">
      <c r="A9" s="83"/>
      <c r="B9" s="80"/>
      <c r="C9" s="44" t="s">
        <v>10</v>
      </c>
      <c r="D9" s="13">
        <v>4</v>
      </c>
      <c r="E9" s="13">
        <v>4</v>
      </c>
      <c r="F9" s="17">
        <v>0.01</v>
      </c>
      <c r="G9" s="17">
        <v>3.14</v>
      </c>
      <c r="H9" s="17">
        <v>0.02</v>
      </c>
      <c r="I9" s="17">
        <v>29.36</v>
      </c>
    </row>
    <row r="10" spans="1:9" s="5" customFormat="1" ht="12.75" x14ac:dyDescent="0.25">
      <c r="A10" s="81"/>
      <c r="B10" s="81"/>
      <c r="C10" s="81"/>
      <c r="D10" s="81"/>
      <c r="E10" s="81"/>
      <c r="F10" s="43">
        <f>SUM(F6:F9)</f>
        <v>5.129999999999999</v>
      </c>
      <c r="G10" s="43">
        <f t="shared" ref="G10:I10" si="0">SUM(G6:G9)</f>
        <v>6.59</v>
      </c>
      <c r="H10" s="43">
        <f t="shared" si="0"/>
        <v>27.13</v>
      </c>
      <c r="I10" s="43">
        <f t="shared" si="0"/>
        <v>186.56</v>
      </c>
    </row>
    <row r="11" spans="1:9" s="4" customFormat="1" ht="26.4" x14ac:dyDescent="0.25">
      <c r="A11" s="83" t="s">
        <v>119</v>
      </c>
      <c r="B11" s="82" t="s">
        <v>131</v>
      </c>
      <c r="C11" s="44" t="s">
        <v>37</v>
      </c>
      <c r="D11" s="42">
        <v>40</v>
      </c>
      <c r="E11" s="42">
        <v>40</v>
      </c>
      <c r="F11" s="18">
        <v>2.84</v>
      </c>
      <c r="G11" s="18">
        <v>0.44</v>
      </c>
      <c r="H11" s="18">
        <v>18.5</v>
      </c>
      <c r="I11" s="18">
        <v>91.6</v>
      </c>
    </row>
    <row r="12" spans="1:9" s="4" customFormat="1" ht="13.2" x14ac:dyDescent="0.25">
      <c r="A12" s="83"/>
      <c r="B12" s="82"/>
      <c r="C12" s="44" t="s">
        <v>12</v>
      </c>
      <c r="D12" s="42">
        <v>5</v>
      </c>
      <c r="E12" s="42">
        <v>5</v>
      </c>
      <c r="F12" s="18">
        <v>1.3</v>
      </c>
      <c r="G12" s="18">
        <v>1.35</v>
      </c>
      <c r="H12" s="18" t="s">
        <v>13</v>
      </c>
      <c r="I12" s="18">
        <v>17.350000000000001</v>
      </c>
    </row>
    <row r="13" spans="1:9" s="4" customFormat="1" ht="13.2" x14ac:dyDescent="0.25">
      <c r="A13" s="83"/>
      <c r="B13" s="82"/>
      <c r="C13" s="44" t="s">
        <v>10</v>
      </c>
      <c r="D13" s="42">
        <v>5</v>
      </c>
      <c r="E13" s="42">
        <v>5</v>
      </c>
      <c r="F13" s="18">
        <v>0.01</v>
      </c>
      <c r="G13" s="18">
        <v>3.14</v>
      </c>
      <c r="H13" s="18">
        <v>0.02</v>
      </c>
      <c r="I13" s="18">
        <v>29.36</v>
      </c>
    </row>
    <row r="14" spans="1:9" s="5" customFormat="1" ht="12.75" x14ac:dyDescent="0.25">
      <c r="A14" s="81"/>
      <c r="B14" s="81"/>
      <c r="C14" s="81"/>
      <c r="D14" s="81"/>
      <c r="E14" s="81"/>
      <c r="F14" s="43">
        <f>SUM(F11:F13)</f>
        <v>4.1499999999999995</v>
      </c>
      <c r="G14" s="43">
        <f t="shared" ref="G14:I14" si="1">SUM(G11:G13)</f>
        <v>4.93</v>
      </c>
      <c r="H14" s="43">
        <f t="shared" si="1"/>
        <v>18.52</v>
      </c>
      <c r="I14" s="43">
        <f t="shared" si="1"/>
        <v>138.31</v>
      </c>
    </row>
    <row r="15" spans="1:9" s="4" customFormat="1" ht="13.2" x14ac:dyDescent="0.25">
      <c r="A15" s="83" t="s">
        <v>43</v>
      </c>
      <c r="B15" s="80">
        <v>200</v>
      </c>
      <c r="C15" s="44" t="s">
        <v>14</v>
      </c>
      <c r="D15" s="42">
        <v>0.6</v>
      </c>
      <c r="E15" s="42">
        <v>0.6</v>
      </c>
      <c r="F15" s="18">
        <v>0.16</v>
      </c>
      <c r="G15" s="18" t="s">
        <v>13</v>
      </c>
      <c r="H15" s="18">
        <v>0.02</v>
      </c>
      <c r="I15" s="18" t="s">
        <v>13</v>
      </c>
    </row>
    <row r="16" spans="1:9" s="4" customFormat="1" ht="13.2" x14ac:dyDescent="0.25">
      <c r="A16" s="83"/>
      <c r="B16" s="80"/>
      <c r="C16" s="44" t="s">
        <v>21</v>
      </c>
      <c r="D16" s="42">
        <v>15</v>
      </c>
      <c r="E16" s="42">
        <v>15</v>
      </c>
      <c r="F16" s="18" t="s">
        <v>13</v>
      </c>
      <c r="G16" s="18" t="s">
        <v>13</v>
      </c>
      <c r="H16" s="18">
        <v>14.3</v>
      </c>
      <c r="I16" s="18">
        <v>58.5</v>
      </c>
    </row>
    <row r="17" spans="1:9" s="10" customFormat="1" ht="12.75" x14ac:dyDescent="0.25">
      <c r="A17" s="77"/>
      <c r="B17" s="77"/>
      <c r="C17" s="77"/>
      <c r="D17" s="77"/>
      <c r="E17" s="77"/>
      <c r="F17" s="43">
        <f>SUM(F15:F16)</f>
        <v>0.16</v>
      </c>
      <c r="G17" s="43">
        <f t="shared" ref="G17:I17" si="2">SUM(G15:G16)</f>
        <v>0</v>
      </c>
      <c r="H17" s="43">
        <f t="shared" si="2"/>
        <v>14.32</v>
      </c>
      <c r="I17" s="43">
        <f t="shared" si="2"/>
        <v>58.5</v>
      </c>
    </row>
    <row r="18" spans="1:9" s="8" customFormat="1" ht="13.2" x14ac:dyDescent="0.25">
      <c r="A18" s="78" t="s">
        <v>34</v>
      </c>
      <c r="B18" s="78"/>
      <c r="C18" s="78"/>
      <c r="D18" s="78"/>
      <c r="E18" s="78"/>
      <c r="F18" s="43">
        <f>F10+F14+F17</f>
        <v>9.4399999999999977</v>
      </c>
      <c r="G18" s="43">
        <f t="shared" ref="G18:I18" si="3">G10+G14+G17</f>
        <v>11.52</v>
      </c>
      <c r="H18" s="43">
        <f t="shared" si="3"/>
        <v>59.97</v>
      </c>
      <c r="I18" s="43">
        <f t="shared" si="3"/>
        <v>383.37</v>
      </c>
    </row>
    <row r="19" spans="1:9" s="9" customFormat="1" ht="13.2" x14ac:dyDescent="0.25">
      <c r="A19" s="78" t="s">
        <v>17</v>
      </c>
      <c r="B19" s="78"/>
      <c r="C19" s="78"/>
      <c r="D19" s="78"/>
      <c r="E19" s="78"/>
      <c r="F19" s="78"/>
      <c r="G19" s="78"/>
      <c r="H19" s="78"/>
      <c r="I19" s="78"/>
    </row>
    <row r="20" spans="1:9" s="4" customFormat="1" ht="13.2" x14ac:dyDescent="0.25">
      <c r="A20" s="19" t="s">
        <v>15</v>
      </c>
      <c r="B20" s="20" t="s">
        <v>16</v>
      </c>
      <c r="C20" s="19" t="s">
        <v>15</v>
      </c>
      <c r="D20" s="20" t="s">
        <v>16</v>
      </c>
      <c r="E20" s="20" t="s">
        <v>16</v>
      </c>
      <c r="F20" s="21" t="s">
        <v>13</v>
      </c>
      <c r="G20" s="21" t="s">
        <v>13</v>
      </c>
      <c r="H20" s="21">
        <v>12</v>
      </c>
      <c r="I20" s="21">
        <v>48</v>
      </c>
    </row>
    <row r="21" spans="1:9" s="4" customFormat="1" ht="13.2" x14ac:dyDescent="0.25">
      <c r="A21" s="86" t="s">
        <v>18</v>
      </c>
      <c r="B21" s="86"/>
      <c r="C21" s="86"/>
      <c r="D21" s="86"/>
      <c r="E21" s="86"/>
      <c r="F21" s="86"/>
      <c r="G21" s="86"/>
      <c r="H21" s="86"/>
      <c r="I21" s="86"/>
    </row>
    <row r="22" spans="1:9" s="4" customFormat="1" ht="13.2" x14ac:dyDescent="0.25">
      <c r="A22" s="83" t="s">
        <v>157</v>
      </c>
      <c r="B22" s="87" t="s">
        <v>19</v>
      </c>
      <c r="C22" s="39" t="s">
        <v>158</v>
      </c>
      <c r="D22" s="21">
        <v>65</v>
      </c>
      <c r="E22" s="21">
        <v>52</v>
      </c>
      <c r="F22" s="21">
        <v>0.54</v>
      </c>
      <c r="G22" s="21">
        <v>0.05</v>
      </c>
      <c r="H22" s="21">
        <v>4.7300000000000004</v>
      </c>
      <c r="I22" s="21">
        <v>21.8</v>
      </c>
    </row>
    <row r="23" spans="1:9" s="4" customFormat="1" ht="13.2" x14ac:dyDescent="0.25">
      <c r="A23" s="83"/>
      <c r="B23" s="87"/>
      <c r="C23" s="39" t="s">
        <v>21</v>
      </c>
      <c r="D23" s="32">
        <v>2</v>
      </c>
      <c r="E23" s="32">
        <v>2</v>
      </c>
      <c r="F23" s="21" t="s">
        <v>13</v>
      </c>
      <c r="G23" s="21" t="s">
        <v>13</v>
      </c>
      <c r="H23" s="21">
        <v>2</v>
      </c>
      <c r="I23" s="21">
        <v>7.6</v>
      </c>
    </row>
    <row r="24" spans="1:9" s="4" customFormat="1" ht="13.2" x14ac:dyDescent="0.25">
      <c r="A24" s="83"/>
      <c r="B24" s="87"/>
      <c r="C24" s="39" t="s">
        <v>23</v>
      </c>
      <c r="D24" s="32">
        <v>4</v>
      </c>
      <c r="E24" s="32">
        <v>4</v>
      </c>
      <c r="F24" s="21" t="s">
        <v>13</v>
      </c>
      <c r="G24" s="21">
        <v>3.75</v>
      </c>
      <c r="H24" s="21" t="s">
        <v>13</v>
      </c>
      <c r="I24" s="21">
        <v>34.92</v>
      </c>
    </row>
    <row r="25" spans="1:9" s="4" customFormat="1" ht="12.75" x14ac:dyDescent="0.2">
      <c r="A25" s="88"/>
      <c r="B25" s="88"/>
      <c r="C25" s="88"/>
      <c r="D25" s="88"/>
      <c r="E25" s="88"/>
      <c r="F25" s="43">
        <f>SUM(F22:F24)</f>
        <v>0.54</v>
      </c>
      <c r="G25" s="43">
        <f>SUM(G22:G24)</f>
        <v>3.8</v>
      </c>
      <c r="H25" s="43">
        <f>SUM(H22:H24)</f>
        <v>6.73</v>
      </c>
      <c r="I25" s="43">
        <f>SUM(I22:I24)</f>
        <v>64.319999999999993</v>
      </c>
    </row>
    <row r="26" spans="1:9" s="4" customFormat="1" ht="13.2" x14ac:dyDescent="0.25">
      <c r="A26" s="89" t="s">
        <v>55</v>
      </c>
      <c r="B26" s="74" t="s">
        <v>36</v>
      </c>
      <c r="C26" s="39" t="s">
        <v>56</v>
      </c>
      <c r="D26" s="20">
        <v>100</v>
      </c>
      <c r="E26" s="20">
        <v>48</v>
      </c>
      <c r="F26" s="21">
        <v>38.4</v>
      </c>
      <c r="G26" s="21">
        <v>0.72</v>
      </c>
      <c r="H26" s="21" t="s">
        <v>13</v>
      </c>
      <c r="I26" s="21">
        <v>83.2</v>
      </c>
    </row>
    <row r="27" spans="1:9" s="4" customFormat="1" ht="13.2" x14ac:dyDescent="0.25">
      <c r="A27" s="90"/>
      <c r="B27" s="75"/>
      <c r="C27" s="39" t="s">
        <v>28</v>
      </c>
      <c r="D27" s="20">
        <v>60</v>
      </c>
      <c r="E27" s="20">
        <v>42</v>
      </c>
      <c r="F27" s="21">
        <v>0.84</v>
      </c>
      <c r="G27" s="21">
        <v>0.16</v>
      </c>
      <c r="H27" s="21">
        <v>6.84</v>
      </c>
      <c r="I27" s="21">
        <v>33.6</v>
      </c>
    </row>
    <row r="28" spans="1:9" s="4" customFormat="1" ht="13.2" x14ac:dyDescent="0.25">
      <c r="A28" s="90"/>
      <c r="B28" s="75"/>
      <c r="C28" s="39" t="s">
        <v>22</v>
      </c>
      <c r="D28" s="20">
        <v>10</v>
      </c>
      <c r="E28" s="20">
        <v>8</v>
      </c>
      <c r="F28" s="21">
        <v>0.11</v>
      </c>
      <c r="G28" s="21" t="s">
        <v>13</v>
      </c>
      <c r="H28" s="21">
        <v>0.73</v>
      </c>
      <c r="I28" s="21">
        <v>3.3</v>
      </c>
    </row>
    <row r="29" spans="1:9" s="4" customFormat="1" ht="13.2" x14ac:dyDescent="0.25">
      <c r="A29" s="90"/>
      <c r="B29" s="75"/>
      <c r="C29" s="39" t="s">
        <v>57</v>
      </c>
      <c r="D29" s="20">
        <v>10</v>
      </c>
      <c r="E29" s="20">
        <v>10</v>
      </c>
      <c r="F29" s="21">
        <v>0.63</v>
      </c>
      <c r="G29" s="21">
        <v>0.09</v>
      </c>
      <c r="H29" s="21">
        <v>7.11</v>
      </c>
      <c r="I29" s="21">
        <v>32.6</v>
      </c>
    </row>
    <row r="30" spans="1:9" s="4" customFormat="1" ht="13.2" x14ac:dyDescent="0.25">
      <c r="A30" s="90"/>
      <c r="B30" s="75"/>
      <c r="C30" s="39" t="s">
        <v>58</v>
      </c>
      <c r="D30" s="20">
        <v>5</v>
      </c>
      <c r="E30" s="20">
        <v>4.25</v>
      </c>
      <c r="F30" s="21">
        <v>0.62</v>
      </c>
      <c r="G30" s="21">
        <v>1.24</v>
      </c>
      <c r="H30" s="21">
        <v>0.02</v>
      </c>
      <c r="I30" s="21">
        <v>14.11</v>
      </c>
    </row>
    <row r="31" spans="1:9" s="4" customFormat="1" ht="13.2" x14ac:dyDescent="0.25">
      <c r="A31" s="90"/>
      <c r="B31" s="75"/>
      <c r="C31" s="39" t="s">
        <v>10</v>
      </c>
      <c r="D31" s="20">
        <v>3</v>
      </c>
      <c r="E31" s="20">
        <v>3</v>
      </c>
      <c r="F31" s="21">
        <v>0.01</v>
      </c>
      <c r="G31" s="21">
        <v>2.35</v>
      </c>
      <c r="H31" s="21">
        <v>0.01</v>
      </c>
      <c r="I31" s="21">
        <v>22.02</v>
      </c>
    </row>
    <row r="32" spans="1:9" s="4" customFormat="1" ht="13.2" x14ac:dyDescent="0.25">
      <c r="A32" s="91"/>
      <c r="B32" s="76"/>
      <c r="C32" s="39" t="s">
        <v>29</v>
      </c>
      <c r="D32" s="20">
        <v>10</v>
      </c>
      <c r="E32" s="20">
        <v>8</v>
      </c>
      <c r="F32" s="21">
        <v>0.02</v>
      </c>
      <c r="G32" s="21" t="s">
        <v>13</v>
      </c>
      <c r="H32" s="21">
        <v>0.57999999999999996</v>
      </c>
      <c r="I32" s="21">
        <v>2.7</v>
      </c>
    </row>
    <row r="33" spans="1:9" s="28" customFormat="1" ht="12.75" x14ac:dyDescent="0.2">
      <c r="A33" s="94"/>
      <c r="B33" s="95"/>
      <c r="C33" s="95"/>
      <c r="D33" s="95"/>
      <c r="E33" s="96"/>
      <c r="F33" s="43">
        <f>SUM(F26:F32)</f>
        <v>40.630000000000003</v>
      </c>
      <c r="G33" s="43">
        <f>SUM(G26:G32)</f>
        <v>4.5600000000000005</v>
      </c>
      <c r="H33" s="43">
        <f>SUM(H26:H32)</f>
        <v>15.29</v>
      </c>
      <c r="I33" s="43">
        <f>SUM(I26:I32)</f>
        <v>191.53</v>
      </c>
    </row>
    <row r="34" spans="1:9" s="4" customFormat="1" ht="13.2" x14ac:dyDescent="0.25">
      <c r="A34" s="83" t="s">
        <v>159</v>
      </c>
      <c r="B34" s="87" t="s">
        <v>149</v>
      </c>
      <c r="C34" s="73" t="s">
        <v>28</v>
      </c>
      <c r="D34" s="20">
        <v>200</v>
      </c>
      <c r="E34" s="20">
        <v>140</v>
      </c>
      <c r="F34" s="21">
        <v>2.52</v>
      </c>
      <c r="G34" s="21">
        <v>0.55000000000000004</v>
      </c>
      <c r="H34" s="21">
        <v>22.82</v>
      </c>
      <c r="I34" s="21">
        <v>112</v>
      </c>
    </row>
    <row r="35" spans="1:9" s="4" customFormat="1" ht="13.2" x14ac:dyDescent="0.25">
      <c r="A35" s="83"/>
      <c r="B35" s="87"/>
      <c r="C35" s="73" t="s">
        <v>10</v>
      </c>
      <c r="D35" s="20">
        <v>5</v>
      </c>
      <c r="E35" s="20">
        <v>5</v>
      </c>
      <c r="F35" s="21">
        <v>0.01</v>
      </c>
      <c r="G35" s="21">
        <v>3.14</v>
      </c>
      <c r="H35" s="21">
        <v>0.02</v>
      </c>
      <c r="I35" s="21">
        <v>29.36</v>
      </c>
    </row>
    <row r="36" spans="1:9" s="4" customFormat="1" ht="13.2" x14ac:dyDescent="0.25">
      <c r="A36" s="83"/>
      <c r="B36" s="87"/>
      <c r="C36" s="19" t="s">
        <v>27</v>
      </c>
      <c r="D36" s="20">
        <v>100</v>
      </c>
      <c r="E36" s="20">
        <v>100</v>
      </c>
      <c r="F36" s="20">
        <v>23</v>
      </c>
      <c r="G36" s="20">
        <v>13.3</v>
      </c>
      <c r="H36" s="20">
        <v>0.1</v>
      </c>
      <c r="I36" s="21">
        <v>218</v>
      </c>
    </row>
    <row r="37" spans="1:9" s="4" customFormat="1" ht="13.2" x14ac:dyDescent="0.25">
      <c r="A37" s="83"/>
      <c r="B37" s="87"/>
      <c r="C37" s="39" t="s">
        <v>22</v>
      </c>
      <c r="D37" s="20">
        <v>10</v>
      </c>
      <c r="E37" s="20">
        <v>8</v>
      </c>
      <c r="F37" s="21">
        <v>0.11</v>
      </c>
      <c r="G37" s="21" t="s">
        <v>13</v>
      </c>
      <c r="H37" s="21">
        <v>0.73</v>
      </c>
      <c r="I37" s="21">
        <v>3.3</v>
      </c>
    </row>
    <row r="38" spans="1:9" s="4" customFormat="1" ht="26.4" x14ac:dyDescent="0.25">
      <c r="A38" s="83"/>
      <c r="B38" s="87"/>
      <c r="C38" s="39" t="s">
        <v>37</v>
      </c>
      <c r="D38" s="20">
        <v>10</v>
      </c>
      <c r="E38" s="20">
        <v>10</v>
      </c>
      <c r="F38" s="21">
        <v>0.52</v>
      </c>
      <c r="G38" s="21">
        <v>0.12</v>
      </c>
      <c r="H38" s="21">
        <f>17.7/4</f>
        <v>4.4249999999999998</v>
      </c>
      <c r="I38" s="21">
        <f>85.6/4</f>
        <v>21.4</v>
      </c>
    </row>
    <row r="39" spans="1:9" s="4" customFormat="1" ht="13.2" x14ac:dyDescent="0.25">
      <c r="A39" s="83"/>
      <c r="B39" s="87"/>
      <c r="C39" s="39" t="s">
        <v>23</v>
      </c>
      <c r="D39" s="32">
        <v>10</v>
      </c>
      <c r="E39" s="32">
        <v>10</v>
      </c>
      <c r="F39" s="21" t="s">
        <v>13</v>
      </c>
      <c r="G39" s="21">
        <f>3.75*2.5</f>
        <v>9.375</v>
      </c>
      <c r="H39" s="21" t="s">
        <v>13</v>
      </c>
      <c r="I39" s="21">
        <f>34.92*2.5</f>
        <v>87.300000000000011</v>
      </c>
    </row>
    <row r="40" spans="1:9" s="4" customFormat="1" ht="12.75" x14ac:dyDescent="0.2">
      <c r="A40" s="88"/>
      <c r="B40" s="88"/>
      <c r="C40" s="88"/>
      <c r="D40" s="88"/>
      <c r="E40" s="88"/>
      <c r="F40" s="43">
        <f>SUM(F34:F39)</f>
        <v>26.16</v>
      </c>
      <c r="G40" s="43">
        <f>SUM(G34:G39)</f>
        <v>26.485000000000003</v>
      </c>
      <c r="H40" s="43">
        <f>SUM(H34:H39)</f>
        <v>28.095000000000002</v>
      </c>
      <c r="I40" s="43">
        <f>SUM(I34:I39)</f>
        <v>471.36</v>
      </c>
    </row>
    <row r="41" spans="1:9" s="4" customFormat="1" ht="13.2" x14ac:dyDescent="0.25">
      <c r="A41" s="83" t="s">
        <v>35</v>
      </c>
      <c r="B41" s="87" t="s">
        <v>36</v>
      </c>
      <c r="C41" s="39" t="s">
        <v>95</v>
      </c>
      <c r="D41" s="20">
        <v>10</v>
      </c>
      <c r="E41" s="20">
        <v>10</v>
      </c>
      <c r="F41" s="21">
        <v>0.44</v>
      </c>
      <c r="G41" s="21" t="s">
        <v>13</v>
      </c>
      <c r="H41" s="21">
        <v>0.62</v>
      </c>
      <c r="I41" s="21">
        <v>27.9</v>
      </c>
    </row>
    <row r="42" spans="1:9" s="4" customFormat="1" ht="13.2" x14ac:dyDescent="0.25">
      <c r="A42" s="83"/>
      <c r="B42" s="87"/>
      <c r="C42" s="39" t="s">
        <v>21</v>
      </c>
      <c r="D42" s="20">
        <v>15</v>
      </c>
      <c r="E42" s="20">
        <v>15</v>
      </c>
      <c r="F42" s="21" t="s">
        <v>13</v>
      </c>
      <c r="G42" s="21" t="s">
        <v>13</v>
      </c>
      <c r="H42" s="21">
        <v>14.3</v>
      </c>
      <c r="I42" s="21">
        <v>58.5</v>
      </c>
    </row>
    <row r="43" spans="1:9" s="4" customFormat="1" ht="12.75" x14ac:dyDescent="0.2">
      <c r="A43" s="88"/>
      <c r="B43" s="88"/>
      <c r="C43" s="88"/>
      <c r="D43" s="88"/>
      <c r="E43" s="88"/>
      <c r="F43" s="43">
        <f>SUM(F41:F42)</f>
        <v>0.44</v>
      </c>
      <c r="G43" s="43">
        <f t="shared" ref="G43:I43" si="4">SUM(G41:G42)</f>
        <v>0</v>
      </c>
      <c r="H43" s="43">
        <f t="shared" si="4"/>
        <v>14.92</v>
      </c>
      <c r="I43" s="43">
        <f t="shared" si="4"/>
        <v>86.4</v>
      </c>
    </row>
    <row r="44" spans="1:9" s="4" customFormat="1" ht="26.4" x14ac:dyDescent="0.25">
      <c r="A44" s="39" t="s">
        <v>37</v>
      </c>
      <c r="B44" s="40" t="s">
        <v>38</v>
      </c>
      <c r="C44" s="39" t="s">
        <v>37</v>
      </c>
      <c r="D44" s="20">
        <v>40</v>
      </c>
      <c r="E44" s="20">
        <v>40</v>
      </c>
      <c r="F44" s="21">
        <v>2.08</v>
      </c>
      <c r="G44" s="21">
        <v>0.48</v>
      </c>
      <c r="H44" s="21">
        <v>17.7</v>
      </c>
      <c r="I44" s="21">
        <v>85.6</v>
      </c>
    </row>
    <row r="45" spans="1:9" s="28" customFormat="1" ht="13.2" x14ac:dyDescent="0.25">
      <c r="A45" s="84" t="s">
        <v>34</v>
      </c>
      <c r="B45" s="84"/>
      <c r="C45" s="84"/>
      <c r="D45" s="84"/>
      <c r="E45" s="84"/>
      <c r="F45" s="43">
        <f>F25+F33+F40+F43+F44</f>
        <v>69.849999999999994</v>
      </c>
      <c r="G45" s="43">
        <f>G25+G33+G40+G43+G44</f>
        <v>35.324999999999996</v>
      </c>
      <c r="H45" s="43">
        <f>H25+H33+H40+H43+H44</f>
        <v>82.734999999999999</v>
      </c>
      <c r="I45" s="43">
        <f>I25+I33+I40+I43+I44</f>
        <v>899.21</v>
      </c>
    </row>
    <row r="46" spans="1:9" s="4" customFormat="1" ht="13.2" x14ac:dyDescent="0.25">
      <c r="A46" s="84" t="s">
        <v>39</v>
      </c>
      <c r="B46" s="84"/>
      <c r="C46" s="84"/>
      <c r="D46" s="84"/>
      <c r="E46" s="84"/>
      <c r="F46" s="84"/>
      <c r="G46" s="84"/>
      <c r="H46" s="84"/>
      <c r="I46" s="84"/>
    </row>
    <row r="47" spans="1:9" s="4" customFormat="1" ht="13.2" x14ac:dyDescent="0.25">
      <c r="A47" s="89" t="s">
        <v>104</v>
      </c>
      <c r="B47" s="103">
        <v>80</v>
      </c>
      <c r="C47" s="39" t="s">
        <v>40</v>
      </c>
      <c r="D47" s="13">
        <v>40</v>
      </c>
      <c r="E47" s="13">
        <v>40</v>
      </c>
      <c r="F47" s="17">
        <v>4</v>
      </c>
      <c r="G47" s="17">
        <v>0.5</v>
      </c>
      <c r="H47" s="17">
        <v>28.4</v>
      </c>
      <c r="I47" s="17">
        <v>134</v>
      </c>
    </row>
    <row r="48" spans="1:9" s="4" customFormat="1" ht="13.2" x14ac:dyDescent="0.25">
      <c r="A48" s="90"/>
      <c r="B48" s="112"/>
      <c r="C48" s="39" t="s">
        <v>105</v>
      </c>
      <c r="D48" s="13">
        <v>8</v>
      </c>
      <c r="E48" s="13">
        <v>6.92</v>
      </c>
      <c r="F48" s="17">
        <v>1.28</v>
      </c>
      <c r="G48" s="17">
        <v>2.06</v>
      </c>
      <c r="H48" s="17">
        <v>0.02</v>
      </c>
      <c r="I48" s="17">
        <v>23</v>
      </c>
    </row>
    <row r="49" spans="1:9" s="4" customFormat="1" ht="13.2" x14ac:dyDescent="0.25">
      <c r="A49" s="90"/>
      <c r="B49" s="112"/>
      <c r="C49" s="39" t="s">
        <v>32</v>
      </c>
      <c r="D49" s="13">
        <v>40</v>
      </c>
      <c r="E49" s="13">
        <v>40</v>
      </c>
      <c r="F49" s="17">
        <v>1.1200000000000001</v>
      </c>
      <c r="G49" s="17">
        <v>1.28</v>
      </c>
      <c r="H49" s="17">
        <v>1.88</v>
      </c>
      <c r="I49" s="17">
        <v>23.2</v>
      </c>
    </row>
    <row r="50" spans="1:9" s="4" customFormat="1" ht="13.2" x14ac:dyDescent="0.25">
      <c r="A50" s="90"/>
      <c r="B50" s="112"/>
      <c r="C50" s="39" t="s">
        <v>21</v>
      </c>
      <c r="D50" s="13">
        <v>3</v>
      </c>
      <c r="E50" s="13">
        <v>3</v>
      </c>
      <c r="F50" s="17" t="s">
        <v>13</v>
      </c>
      <c r="G50" s="17" t="s">
        <v>13</v>
      </c>
      <c r="H50" s="17">
        <v>2.99</v>
      </c>
      <c r="I50" s="17">
        <v>11.4</v>
      </c>
    </row>
    <row r="51" spans="1:9" s="4" customFormat="1" ht="13.2" x14ac:dyDescent="0.25">
      <c r="A51" s="90"/>
      <c r="B51" s="112"/>
      <c r="C51" s="39" t="s">
        <v>23</v>
      </c>
      <c r="D51" s="13">
        <v>3</v>
      </c>
      <c r="E51" s="13">
        <v>3</v>
      </c>
      <c r="F51" s="17" t="s">
        <v>13</v>
      </c>
      <c r="G51" s="17">
        <v>2.81</v>
      </c>
      <c r="H51" s="17" t="s">
        <v>13</v>
      </c>
      <c r="I51" s="17">
        <v>26.19</v>
      </c>
    </row>
    <row r="52" spans="1:9" s="4" customFormat="1" ht="13.2" x14ac:dyDescent="0.25">
      <c r="A52" s="90"/>
      <c r="B52" s="112"/>
      <c r="C52" s="39" t="s">
        <v>10</v>
      </c>
      <c r="D52" s="13">
        <v>3</v>
      </c>
      <c r="E52" s="13">
        <v>3</v>
      </c>
      <c r="F52" s="17">
        <v>0.01</v>
      </c>
      <c r="G52" s="17">
        <v>2.35</v>
      </c>
      <c r="H52" s="17">
        <v>0.01</v>
      </c>
      <c r="I52" s="17">
        <v>22.02</v>
      </c>
    </row>
    <row r="53" spans="1:9" s="4" customFormat="1" ht="13.2" x14ac:dyDescent="0.25">
      <c r="A53" s="91"/>
      <c r="B53" s="104"/>
      <c r="C53" s="45" t="s">
        <v>42</v>
      </c>
      <c r="D53" s="41">
        <v>1.5</v>
      </c>
      <c r="E53" s="41">
        <v>1.5</v>
      </c>
      <c r="F53" s="17">
        <v>0.19</v>
      </c>
      <c r="G53" s="17">
        <v>0.04</v>
      </c>
      <c r="H53" s="17" t="s">
        <v>13</v>
      </c>
      <c r="I53" s="17" t="s">
        <v>13</v>
      </c>
    </row>
    <row r="54" spans="1:9" s="4" customFormat="1" ht="13.2" x14ac:dyDescent="0.25">
      <c r="A54" s="63" t="s">
        <v>41</v>
      </c>
      <c r="B54" s="62">
        <v>100</v>
      </c>
      <c r="C54" s="45" t="s">
        <v>41</v>
      </c>
      <c r="D54" s="62">
        <v>100</v>
      </c>
      <c r="E54" s="62">
        <v>80</v>
      </c>
      <c r="F54" s="21">
        <v>1.5</v>
      </c>
      <c r="G54" s="21">
        <v>0.1</v>
      </c>
      <c r="H54" s="21">
        <v>21.8</v>
      </c>
      <c r="I54" s="21">
        <v>89</v>
      </c>
    </row>
    <row r="55" spans="1:9" s="4" customFormat="1" ht="12.75" x14ac:dyDescent="0.2">
      <c r="A55" s="88"/>
      <c r="B55" s="88"/>
      <c r="C55" s="88"/>
      <c r="D55" s="88"/>
      <c r="E55" s="88"/>
      <c r="F55" s="66">
        <f>SUM(F54:F54)</f>
        <v>1.5</v>
      </c>
      <c r="G55" s="66">
        <f>SUM(G54:G54)</f>
        <v>0.1</v>
      </c>
      <c r="H55" s="66">
        <f>SUM(H54:H54)</f>
        <v>21.8</v>
      </c>
      <c r="I55" s="66">
        <f>SUM(I54:I54)</f>
        <v>89</v>
      </c>
    </row>
    <row r="56" spans="1:9" s="4" customFormat="1" ht="13.2" x14ac:dyDescent="0.25">
      <c r="A56" s="83" t="s">
        <v>127</v>
      </c>
      <c r="B56" s="80">
        <v>200</v>
      </c>
      <c r="C56" s="44" t="s">
        <v>14</v>
      </c>
      <c r="D56" s="42">
        <v>0.71</v>
      </c>
      <c r="E56" s="42">
        <v>0.71</v>
      </c>
      <c r="F56" s="18">
        <v>0.16</v>
      </c>
      <c r="G56" s="18" t="s">
        <v>13</v>
      </c>
      <c r="H56" s="18">
        <v>0.02</v>
      </c>
      <c r="I56" s="18" t="s">
        <v>13</v>
      </c>
    </row>
    <row r="57" spans="1:9" s="4" customFormat="1" ht="13.2" x14ac:dyDescent="0.25">
      <c r="A57" s="83"/>
      <c r="B57" s="80"/>
      <c r="C57" s="44" t="s">
        <v>21</v>
      </c>
      <c r="D57" s="42">
        <v>15</v>
      </c>
      <c r="E57" s="42">
        <v>15</v>
      </c>
      <c r="F57" s="18" t="s">
        <v>13</v>
      </c>
      <c r="G57" s="18" t="s">
        <v>13</v>
      </c>
      <c r="H57" s="18">
        <v>14.3</v>
      </c>
      <c r="I57" s="18">
        <v>58.5</v>
      </c>
    </row>
    <row r="58" spans="1:9" s="4" customFormat="1" ht="13.2" x14ac:dyDescent="0.25">
      <c r="A58" s="88"/>
      <c r="B58" s="88"/>
      <c r="C58" s="88"/>
      <c r="D58" s="88"/>
      <c r="E58" s="88"/>
      <c r="F58" s="43">
        <f>SUM(F56:F57)</f>
        <v>0.16</v>
      </c>
      <c r="G58" s="43">
        <f>SUM(G56:G57)</f>
        <v>0</v>
      </c>
      <c r="H58" s="43">
        <f>SUM(H56:H57)</f>
        <v>14.32</v>
      </c>
      <c r="I58" s="43">
        <f>SUM(I56:I57)</f>
        <v>58.5</v>
      </c>
    </row>
    <row r="59" spans="1:9" s="28" customFormat="1" ht="13.2" x14ac:dyDescent="0.25">
      <c r="A59" s="84" t="s">
        <v>34</v>
      </c>
      <c r="B59" s="84"/>
      <c r="C59" s="84"/>
      <c r="D59" s="84"/>
      <c r="E59" s="84"/>
      <c r="F59" s="66">
        <f>F54+F58+F52</f>
        <v>1.67</v>
      </c>
      <c r="G59" s="66">
        <f t="shared" ref="G59:I59" si="5">G54+G58+G52</f>
        <v>2.4500000000000002</v>
      </c>
      <c r="H59" s="66">
        <f t="shared" si="5"/>
        <v>36.130000000000003</v>
      </c>
      <c r="I59" s="66">
        <f t="shared" si="5"/>
        <v>169.52</v>
      </c>
    </row>
    <row r="60" spans="1:9" s="30" customFormat="1" ht="13.2" x14ac:dyDescent="0.3">
      <c r="A60" s="85" t="s">
        <v>44</v>
      </c>
      <c r="B60" s="85"/>
      <c r="C60" s="85"/>
      <c r="D60" s="85"/>
      <c r="E60" s="85"/>
      <c r="F60" s="66">
        <f>SUM(F21+F49+F59,F23)</f>
        <v>2.79</v>
      </c>
      <c r="G60" s="66">
        <f>SUM(G21+G49+G59,G23)</f>
        <v>3.7300000000000004</v>
      </c>
      <c r="H60" s="66">
        <f>SUM(H21+H49+H59,H23)</f>
        <v>40.010000000000005</v>
      </c>
      <c r="I60" s="66">
        <f>SUM(I21+I49+I59,I23)</f>
        <v>200.32</v>
      </c>
    </row>
    <row r="61" spans="1:9" s="4" customFormat="1" ht="13.2" x14ac:dyDescent="0.25">
      <c r="A61" s="22"/>
      <c r="B61" s="23"/>
      <c r="C61" s="25"/>
      <c r="F61" s="8"/>
      <c r="G61" s="8"/>
      <c r="H61" s="8"/>
      <c r="I61" s="8"/>
    </row>
    <row r="62" spans="1:9" s="4" customFormat="1" ht="13.2" x14ac:dyDescent="0.25">
      <c r="A62" s="22"/>
      <c r="B62" s="23"/>
      <c r="C62" s="25"/>
      <c r="F62" s="8"/>
      <c r="G62" s="8"/>
      <c r="H62" s="8"/>
      <c r="I62" s="8"/>
    </row>
    <row r="63" spans="1:9" s="4" customFormat="1" ht="13.2" x14ac:dyDescent="0.25">
      <c r="A63" s="22"/>
      <c r="B63" s="23"/>
      <c r="C63" s="25"/>
      <c r="F63" s="8"/>
      <c r="G63" s="8"/>
      <c r="H63" s="8"/>
      <c r="I63" s="8"/>
    </row>
    <row r="64" spans="1:9" s="4" customFormat="1" ht="13.2" x14ac:dyDescent="0.25">
      <c r="A64" s="22"/>
      <c r="B64" s="23"/>
      <c r="C64" s="25"/>
      <c r="F64" s="8"/>
      <c r="G64" s="8"/>
      <c r="H64" s="8"/>
      <c r="I64" s="8"/>
    </row>
    <row r="65" spans="2:9" s="4" customFormat="1" ht="13.2" x14ac:dyDescent="0.25">
      <c r="B65" s="23"/>
      <c r="C65" s="25"/>
      <c r="F65" s="8"/>
      <c r="G65" s="8"/>
      <c r="H65" s="8"/>
      <c r="I65" s="8"/>
    </row>
    <row r="66" spans="2:9" s="4" customFormat="1" ht="13.2" x14ac:dyDescent="0.25">
      <c r="B66" s="23"/>
      <c r="C66" s="25"/>
      <c r="F66" s="8"/>
      <c r="G66" s="8"/>
      <c r="H66" s="8"/>
      <c r="I66" s="8"/>
    </row>
    <row r="67" spans="2:9" s="4" customFormat="1" ht="13.2" x14ac:dyDescent="0.25">
      <c r="B67" s="23"/>
      <c r="C67" s="25"/>
      <c r="F67" s="8"/>
      <c r="G67" s="8"/>
      <c r="H67" s="8"/>
      <c r="I67" s="8"/>
    </row>
    <row r="68" spans="2:9" s="4" customFormat="1" ht="13.2" x14ac:dyDescent="0.25">
      <c r="B68" s="23"/>
      <c r="C68" s="25"/>
      <c r="F68" s="8"/>
      <c r="G68" s="8"/>
      <c r="H68" s="8"/>
      <c r="I68" s="8"/>
    </row>
    <row r="69" spans="2:9" x14ac:dyDescent="0.3">
      <c r="B69" s="24"/>
      <c r="C69" s="26"/>
      <c r="F69" s="7"/>
      <c r="G69" s="7"/>
      <c r="H69" s="7"/>
      <c r="I69" s="7"/>
    </row>
    <row r="70" spans="2:9" x14ac:dyDescent="0.3">
      <c r="B70" s="24"/>
      <c r="C70" s="26"/>
      <c r="F70" s="7"/>
      <c r="G70" s="7"/>
      <c r="H70" s="7"/>
      <c r="I70" s="7"/>
    </row>
    <row r="71" spans="2:9" x14ac:dyDescent="0.3">
      <c r="B71" s="24"/>
      <c r="C71" s="26"/>
      <c r="F71" s="7"/>
      <c r="G71" s="7"/>
      <c r="H71" s="7"/>
      <c r="I71" s="7"/>
    </row>
    <row r="72" spans="2:9" x14ac:dyDescent="0.3">
      <c r="B72" s="24"/>
      <c r="C72" s="26"/>
      <c r="F72" s="7"/>
      <c r="G72" s="7"/>
      <c r="H72" s="7"/>
      <c r="I72" s="7"/>
    </row>
    <row r="73" spans="2:9" x14ac:dyDescent="0.3">
      <c r="B73" s="24"/>
      <c r="C73" s="26"/>
      <c r="F73" s="7"/>
      <c r="G73" s="7"/>
      <c r="H73" s="7"/>
      <c r="I73" s="7"/>
    </row>
    <row r="74" spans="2:9" x14ac:dyDescent="0.3">
      <c r="B74" s="24"/>
      <c r="C74" s="26"/>
      <c r="F74" s="7"/>
      <c r="G74" s="7"/>
      <c r="H74" s="7"/>
      <c r="I74" s="7"/>
    </row>
    <row r="75" spans="2:9" x14ac:dyDescent="0.3">
      <c r="B75" s="24"/>
      <c r="C75" s="26"/>
      <c r="F75" s="7"/>
      <c r="G75" s="7"/>
      <c r="H75" s="7"/>
      <c r="I75" s="7"/>
    </row>
    <row r="76" spans="2:9" x14ac:dyDescent="0.3">
      <c r="B76" s="24"/>
      <c r="C76" s="26"/>
      <c r="F76" s="7"/>
      <c r="G76" s="7"/>
      <c r="H76" s="7"/>
      <c r="I76" s="7"/>
    </row>
    <row r="77" spans="2:9" x14ac:dyDescent="0.3">
      <c r="B77" s="24"/>
      <c r="F77" s="7"/>
      <c r="G77" s="7"/>
      <c r="H77" s="7"/>
      <c r="I77" s="7"/>
    </row>
    <row r="78" spans="2:9" x14ac:dyDescent="0.3">
      <c r="B78" s="24"/>
      <c r="F78" s="7"/>
      <c r="G78" s="7"/>
      <c r="H78" s="7"/>
      <c r="I78" s="7"/>
    </row>
    <row r="79" spans="2:9" x14ac:dyDescent="0.3">
      <c r="B79" s="24"/>
      <c r="F79" s="7"/>
      <c r="G79" s="7"/>
      <c r="H79" s="7"/>
      <c r="I79" s="7"/>
    </row>
    <row r="80" spans="2:9" x14ac:dyDescent="0.3">
      <c r="B80" s="24"/>
      <c r="F80" s="7"/>
      <c r="G80" s="7"/>
      <c r="H80" s="7"/>
      <c r="I80" s="7"/>
    </row>
    <row r="81" spans="2:9" x14ac:dyDescent="0.3">
      <c r="B81" s="24"/>
      <c r="F81" s="7"/>
      <c r="G81" s="7"/>
      <c r="H81" s="7"/>
      <c r="I81" s="7"/>
    </row>
    <row r="82" spans="2:9" x14ac:dyDescent="0.3">
      <c r="B82" s="24"/>
      <c r="F82" s="7"/>
      <c r="G82" s="7"/>
      <c r="H82" s="7"/>
      <c r="I82" s="7"/>
    </row>
    <row r="83" spans="2:9" x14ac:dyDescent="0.3">
      <c r="B83" s="24"/>
      <c r="F83" s="7"/>
      <c r="G83" s="7"/>
      <c r="H83" s="7"/>
      <c r="I83" s="7"/>
    </row>
    <row r="84" spans="2:9" x14ac:dyDescent="0.3">
      <c r="B84" s="24"/>
      <c r="F84" s="7"/>
      <c r="G84" s="7"/>
      <c r="H84" s="7"/>
      <c r="I84" s="7"/>
    </row>
    <row r="85" spans="2:9" x14ac:dyDescent="0.3">
      <c r="B85" s="24"/>
      <c r="F85" s="7"/>
      <c r="G85" s="7"/>
      <c r="H85" s="7"/>
      <c r="I85" s="7"/>
    </row>
    <row r="86" spans="2:9" x14ac:dyDescent="0.3">
      <c r="B86" s="24"/>
      <c r="F86" s="7"/>
      <c r="G86" s="7"/>
      <c r="H86" s="7"/>
      <c r="I86" s="7"/>
    </row>
    <row r="87" spans="2:9" x14ac:dyDescent="0.3">
      <c r="B87" s="24"/>
      <c r="F87" s="7"/>
      <c r="G87" s="7"/>
      <c r="H87" s="7"/>
      <c r="I87" s="7"/>
    </row>
    <row r="88" spans="2:9" x14ac:dyDescent="0.3">
      <c r="B88" s="24"/>
      <c r="F88" s="7"/>
      <c r="G88" s="7"/>
      <c r="H88" s="7"/>
      <c r="I88" s="7"/>
    </row>
    <row r="89" spans="2:9" x14ac:dyDescent="0.3">
      <c r="B89" s="24"/>
      <c r="F89" s="7"/>
      <c r="G89" s="7"/>
      <c r="H89" s="7"/>
      <c r="I89" s="7"/>
    </row>
    <row r="90" spans="2:9" x14ac:dyDescent="0.3">
      <c r="B90" s="24"/>
      <c r="F90" s="7"/>
      <c r="G90" s="7"/>
      <c r="H90" s="7"/>
      <c r="I90" s="7"/>
    </row>
    <row r="91" spans="2:9" x14ac:dyDescent="0.3">
      <c r="F91" s="7"/>
      <c r="G91" s="7"/>
      <c r="H91" s="7"/>
      <c r="I91" s="7"/>
    </row>
    <row r="92" spans="2:9" x14ac:dyDescent="0.3">
      <c r="F92" s="7"/>
      <c r="G92" s="7"/>
      <c r="H92" s="7"/>
      <c r="I92" s="7"/>
    </row>
    <row r="93" spans="2:9" x14ac:dyDescent="0.3">
      <c r="F93" s="7"/>
      <c r="G93" s="7"/>
      <c r="H93" s="7"/>
      <c r="I93" s="7"/>
    </row>
    <row r="94" spans="2:9" x14ac:dyDescent="0.3">
      <c r="F94" s="7"/>
      <c r="G94" s="7"/>
      <c r="H94" s="7"/>
      <c r="I94" s="7"/>
    </row>
    <row r="95" spans="2:9" x14ac:dyDescent="0.3">
      <c r="F95" s="7"/>
      <c r="G95" s="7"/>
      <c r="H95" s="7"/>
      <c r="I95" s="7"/>
    </row>
    <row r="96" spans="2:9" x14ac:dyDescent="0.3">
      <c r="F96" s="7"/>
      <c r="G96" s="7"/>
      <c r="H96" s="7"/>
      <c r="I96" s="7"/>
    </row>
    <row r="97" spans="6:9" x14ac:dyDescent="0.3">
      <c r="F97" s="7"/>
      <c r="G97" s="7"/>
      <c r="H97" s="7"/>
      <c r="I97" s="7"/>
    </row>
    <row r="98" spans="6:9" x14ac:dyDescent="0.3">
      <c r="F98" s="7"/>
      <c r="G98" s="7"/>
      <c r="H98" s="7"/>
      <c r="I98" s="7"/>
    </row>
    <row r="99" spans="6:9" x14ac:dyDescent="0.3">
      <c r="F99" s="7"/>
      <c r="G99" s="7"/>
      <c r="H99" s="7"/>
      <c r="I99" s="7"/>
    </row>
    <row r="100" spans="6:9" x14ac:dyDescent="0.3">
      <c r="F100" s="7"/>
      <c r="G100" s="7"/>
      <c r="H100" s="7"/>
      <c r="I100" s="7"/>
    </row>
  </sheetData>
  <mergeCells count="37">
    <mergeCell ref="A58:E58"/>
    <mergeCell ref="A59:E59"/>
    <mergeCell ref="A60:E60"/>
    <mergeCell ref="A47:A53"/>
    <mergeCell ref="B47:B53"/>
    <mergeCell ref="A55:E55"/>
    <mergeCell ref="A56:A57"/>
    <mergeCell ref="B56:B57"/>
    <mergeCell ref="A43:E43"/>
    <mergeCell ref="A45:E45"/>
    <mergeCell ref="A26:A32"/>
    <mergeCell ref="B26:B32"/>
    <mergeCell ref="A33:E33"/>
    <mergeCell ref="A34:A39"/>
    <mergeCell ref="B34:B39"/>
    <mergeCell ref="A46:I46"/>
    <mergeCell ref="A25:E25"/>
    <mergeCell ref="A11:A13"/>
    <mergeCell ref="B11:B13"/>
    <mergeCell ref="A14:E14"/>
    <mergeCell ref="A15:A16"/>
    <mergeCell ref="B15:B16"/>
    <mergeCell ref="A17:E17"/>
    <mergeCell ref="A18:E18"/>
    <mergeCell ref="A19:I19"/>
    <mergeCell ref="A21:I21"/>
    <mergeCell ref="A22:A24"/>
    <mergeCell ref="B22:B24"/>
    <mergeCell ref="A40:E40"/>
    <mergeCell ref="A41:A42"/>
    <mergeCell ref="B41:B42"/>
    <mergeCell ref="A10:E10"/>
    <mergeCell ref="A1:I1"/>
    <mergeCell ref="A2:I2"/>
    <mergeCell ref="A5:I5"/>
    <mergeCell ref="A6:A9"/>
    <mergeCell ref="B6:B9"/>
  </mergeCells>
  <pageMargins left="0.51181102362204722" right="0.51181102362204722" top="0.55118110236220474" bottom="0.55118110236220474" header="0" footer="0"/>
  <pageSetup paperSize="9" scale="9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"/>
  <sheetViews>
    <sheetView topLeftCell="A12" zoomScaleNormal="100" workbookViewId="0">
      <selection activeCell="B22" sqref="B22:B25"/>
    </sheetView>
  </sheetViews>
  <sheetFormatPr defaultColWidth="9.109375" defaultRowHeight="15.6" x14ac:dyDescent="0.3"/>
  <cols>
    <col min="1" max="1" width="18.109375" style="1" customWidth="1"/>
    <col min="2" max="2" width="8.6640625" style="1" customWidth="1"/>
    <col min="3" max="3" width="19.44140625" style="1" customWidth="1"/>
    <col min="4" max="5" width="9.109375" style="1"/>
    <col min="6" max="6" width="7.33203125" style="1" customWidth="1"/>
    <col min="7" max="7" width="7" style="1" customWidth="1"/>
    <col min="8" max="8" width="6.6640625" style="1" customWidth="1"/>
    <col min="9" max="9" width="10.88671875" style="1" customWidth="1"/>
    <col min="10" max="16384" width="9.109375" style="1"/>
  </cols>
  <sheetData>
    <row r="1" spans="1:9" s="3" customFormat="1" x14ac:dyDescent="0.3">
      <c r="A1" s="92" t="s">
        <v>145</v>
      </c>
      <c r="B1" s="92"/>
      <c r="C1" s="92"/>
      <c r="D1" s="92"/>
      <c r="E1" s="92"/>
      <c r="F1" s="92"/>
      <c r="G1" s="92"/>
      <c r="H1" s="92"/>
      <c r="I1" s="92"/>
    </row>
    <row r="2" spans="1:9" s="3" customFormat="1" x14ac:dyDescent="0.3">
      <c r="A2" s="93" t="s">
        <v>45</v>
      </c>
      <c r="B2" s="93"/>
      <c r="C2" s="93"/>
      <c r="D2" s="93"/>
      <c r="E2" s="93"/>
      <c r="F2" s="93"/>
      <c r="G2" s="93"/>
      <c r="H2" s="93"/>
      <c r="I2" s="93"/>
    </row>
    <row r="3" spans="1:9" s="3" customFormat="1" ht="15.75" x14ac:dyDescent="0.25">
      <c r="A3" s="31"/>
      <c r="B3" s="31"/>
      <c r="C3" s="31"/>
      <c r="D3" s="31"/>
      <c r="E3" s="31"/>
      <c r="F3" s="31"/>
      <c r="G3" s="31"/>
      <c r="H3" s="31"/>
      <c r="I3" s="31"/>
    </row>
    <row r="4" spans="1:9" s="2" customFormat="1" ht="31.2" x14ac:dyDescent="0.3">
      <c r="A4" s="11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</row>
    <row r="5" spans="1:9" s="6" customFormat="1" ht="13.2" x14ac:dyDescent="0.3">
      <c r="A5" s="85" t="s">
        <v>11</v>
      </c>
      <c r="B5" s="85"/>
      <c r="C5" s="85"/>
      <c r="D5" s="85"/>
      <c r="E5" s="85"/>
      <c r="F5" s="85"/>
      <c r="G5" s="85"/>
      <c r="H5" s="85"/>
      <c r="I5" s="85"/>
    </row>
    <row r="6" spans="1:9" s="4" customFormat="1" ht="13.2" x14ac:dyDescent="0.25">
      <c r="A6" s="83" t="s">
        <v>92</v>
      </c>
      <c r="B6" s="80">
        <v>250</v>
      </c>
      <c r="C6" s="57" t="s">
        <v>93</v>
      </c>
      <c r="D6" s="13">
        <v>20</v>
      </c>
      <c r="E6" s="13">
        <v>20</v>
      </c>
      <c r="F6" s="17">
        <f>1.42/3*4</f>
        <v>1.8933333333333333</v>
      </c>
      <c r="G6" s="17">
        <f>10.51/3*4</f>
        <v>14.013333333333334</v>
      </c>
      <c r="H6" s="17" t="s">
        <v>13</v>
      </c>
      <c r="I6" s="17">
        <f>49.95/3*4</f>
        <v>66.600000000000009</v>
      </c>
    </row>
    <row r="7" spans="1:9" s="4" customFormat="1" ht="13.2" x14ac:dyDescent="0.25">
      <c r="A7" s="83"/>
      <c r="B7" s="80"/>
      <c r="C7" s="57" t="s">
        <v>32</v>
      </c>
      <c r="D7" s="13">
        <v>200</v>
      </c>
      <c r="E7" s="13">
        <v>200</v>
      </c>
      <c r="F7" s="17">
        <v>5.6</v>
      </c>
      <c r="G7" s="17">
        <v>6.4</v>
      </c>
      <c r="H7" s="17">
        <v>5.4</v>
      </c>
      <c r="I7" s="17">
        <v>118</v>
      </c>
    </row>
    <row r="8" spans="1:9" s="4" customFormat="1" ht="13.2" x14ac:dyDescent="0.25">
      <c r="A8" s="83"/>
      <c r="B8" s="80"/>
      <c r="C8" s="57" t="s">
        <v>21</v>
      </c>
      <c r="D8" s="13">
        <v>5</v>
      </c>
      <c r="E8" s="13">
        <v>5</v>
      </c>
      <c r="F8" s="17" t="s">
        <v>13</v>
      </c>
      <c r="G8" s="17" t="s">
        <v>13</v>
      </c>
      <c r="H8" s="17">
        <f>2.5*1.91</f>
        <v>4.7749999999999995</v>
      </c>
      <c r="I8" s="17">
        <f>2.5*7.8</f>
        <v>19.5</v>
      </c>
    </row>
    <row r="9" spans="1:9" s="4" customFormat="1" ht="13.2" x14ac:dyDescent="0.25">
      <c r="A9" s="83"/>
      <c r="B9" s="80"/>
      <c r="C9" s="57" t="s">
        <v>10</v>
      </c>
      <c r="D9" s="13">
        <v>5</v>
      </c>
      <c r="E9" s="13">
        <v>5</v>
      </c>
      <c r="F9" s="17">
        <v>0.02</v>
      </c>
      <c r="G9" s="17">
        <v>3.92</v>
      </c>
      <c r="H9" s="17">
        <v>0.02</v>
      </c>
      <c r="I9" s="17">
        <v>36.700000000000003</v>
      </c>
    </row>
    <row r="10" spans="1:9" s="5" customFormat="1" ht="12.75" x14ac:dyDescent="0.25">
      <c r="A10" s="81"/>
      <c r="B10" s="81"/>
      <c r="C10" s="81"/>
      <c r="D10" s="81"/>
      <c r="E10" s="81"/>
      <c r="F10" s="56">
        <f>SUM(F6:F9)</f>
        <v>7.5133333333333328</v>
      </c>
      <c r="G10" s="56">
        <f t="shared" ref="G10:I10" si="0">SUM(G6:G9)</f>
        <v>24.333333333333336</v>
      </c>
      <c r="H10" s="56">
        <f t="shared" si="0"/>
        <v>10.195</v>
      </c>
      <c r="I10" s="56">
        <f t="shared" si="0"/>
        <v>240.8</v>
      </c>
    </row>
    <row r="11" spans="1:9" s="4" customFormat="1" ht="26.4" x14ac:dyDescent="0.25">
      <c r="A11" s="83" t="s">
        <v>119</v>
      </c>
      <c r="B11" s="82" t="s">
        <v>131</v>
      </c>
      <c r="C11" s="57" t="s">
        <v>37</v>
      </c>
      <c r="D11" s="55">
        <v>40</v>
      </c>
      <c r="E11" s="55">
        <v>40</v>
      </c>
      <c r="F11" s="18">
        <v>2.84</v>
      </c>
      <c r="G11" s="18">
        <v>0.44</v>
      </c>
      <c r="H11" s="18">
        <v>18.5</v>
      </c>
      <c r="I11" s="18">
        <v>91.6</v>
      </c>
    </row>
    <row r="12" spans="1:9" s="4" customFormat="1" ht="13.2" x14ac:dyDescent="0.25">
      <c r="A12" s="83"/>
      <c r="B12" s="82"/>
      <c r="C12" s="57" t="s">
        <v>12</v>
      </c>
      <c r="D12" s="55">
        <v>6</v>
      </c>
      <c r="E12" s="55">
        <v>6</v>
      </c>
      <c r="F12" s="18">
        <v>1.3</v>
      </c>
      <c r="G12" s="18">
        <v>1.35</v>
      </c>
      <c r="H12" s="18" t="s">
        <v>13</v>
      </c>
      <c r="I12" s="18">
        <v>17.350000000000001</v>
      </c>
    </row>
    <row r="13" spans="1:9" s="4" customFormat="1" ht="13.2" x14ac:dyDescent="0.25">
      <c r="A13" s="83"/>
      <c r="B13" s="82"/>
      <c r="C13" s="57" t="s">
        <v>10</v>
      </c>
      <c r="D13" s="55">
        <v>5</v>
      </c>
      <c r="E13" s="55">
        <v>5</v>
      </c>
      <c r="F13" s="18">
        <v>0.01</v>
      </c>
      <c r="G13" s="18">
        <v>3.14</v>
      </c>
      <c r="H13" s="18">
        <v>0.02</v>
      </c>
      <c r="I13" s="18">
        <v>29.36</v>
      </c>
    </row>
    <row r="14" spans="1:9" s="5" customFormat="1" ht="12.75" x14ac:dyDescent="0.25">
      <c r="A14" s="81"/>
      <c r="B14" s="81"/>
      <c r="C14" s="81"/>
      <c r="D14" s="81"/>
      <c r="E14" s="81"/>
      <c r="F14" s="56">
        <f>SUM(F11:F13)</f>
        <v>4.1499999999999995</v>
      </c>
      <c r="G14" s="56">
        <f t="shared" ref="G14:I14" si="1">SUM(G11:G13)</f>
        <v>4.93</v>
      </c>
      <c r="H14" s="56">
        <f t="shared" si="1"/>
        <v>18.52</v>
      </c>
      <c r="I14" s="56">
        <f t="shared" si="1"/>
        <v>138.31</v>
      </c>
    </row>
    <row r="15" spans="1:9" s="4" customFormat="1" ht="12.75" customHeight="1" x14ac:dyDescent="0.25">
      <c r="A15" s="83" t="s">
        <v>43</v>
      </c>
      <c r="B15" s="80">
        <v>200</v>
      </c>
      <c r="C15" s="57" t="s">
        <v>14</v>
      </c>
      <c r="D15" s="55">
        <v>0.6</v>
      </c>
      <c r="E15" s="55">
        <v>0.6</v>
      </c>
      <c r="F15" s="18">
        <v>0.16</v>
      </c>
      <c r="G15" s="18" t="s">
        <v>13</v>
      </c>
      <c r="H15" s="18">
        <v>0.02</v>
      </c>
      <c r="I15" s="18" t="s">
        <v>13</v>
      </c>
    </row>
    <row r="16" spans="1:9" s="4" customFormat="1" ht="13.2" x14ac:dyDescent="0.25">
      <c r="A16" s="83"/>
      <c r="B16" s="80"/>
      <c r="C16" s="57" t="s">
        <v>21</v>
      </c>
      <c r="D16" s="55">
        <v>15</v>
      </c>
      <c r="E16" s="55">
        <v>15</v>
      </c>
      <c r="F16" s="18" t="s">
        <v>13</v>
      </c>
      <c r="G16" s="18" t="s">
        <v>13</v>
      </c>
      <c r="H16" s="18">
        <v>14.3</v>
      </c>
      <c r="I16" s="18">
        <v>58.5</v>
      </c>
    </row>
    <row r="17" spans="1:9" s="10" customFormat="1" ht="12.75" x14ac:dyDescent="0.25">
      <c r="A17" s="77"/>
      <c r="B17" s="77"/>
      <c r="C17" s="77"/>
      <c r="D17" s="77"/>
      <c r="E17" s="77"/>
      <c r="F17" s="56">
        <f>SUM(F15:F16)</f>
        <v>0.16</v>
      </c>
      <c r="G17" s="56">
        <f t="shared" ref="G17:I17" si="2">SUM(G15:G16)</f>
        <v>0</v>
      </c>
      <c r="H17" s="56">
        <f t="shared" si="2"/>
        <v>14.32</v>
      </c>
      <c r="I17" s="56">
        <f t="shared" si="2"/>
        <v>58.5</v>
      </c>
    </row>
    <row r="18" spans="1:9" s="8" customFormat="1" ht="13.2" x14ac:dyDescent="0.25">
      <c r="A18" s="78" t="s">
        <v>34</v>
      </c>
      <c r="B18" s="78"/>
      <c r="C18" s="78"/>
      <c r="D18" s="78"/>
      <c r="E18" s="78"/>
      <c r="F18" s="56">
        <f>F10+F14+F17</f>
        <v>11.823333333333332</v>
      </c>
      <c r="G18" s="56">
        <f t="shared" ref="G18:I18" si="3">G10+G14+G17</f>
        <v>29.263333333333335</v>
      </c>
      <c r="H18" s="56">
        <f t="shared" si="3"/>
        <v>43.034999999999997</v>
      </c>
      <c r="I18" s="56">
        <f t="shared" si="3"/>
        <v>437.61</v>
      </c>
    </row>
    <row r="19" spans="1:9" s="9" customFormat="1" ht="13.2" x14ac:dyDescent="0.25">
      <c r="A19" s="78" t="s">
        <v>17</v>
      </c>
      <c r="B19" s="78"/>
      <c r="C19" s="78"/>
      <c r="D19" s="78"/>
      <c r="E19" s="78"/>
      <c r="F19" s="78"/>
      <c r="G19" s="78"/>
      <c r="H19" s="78"/>
      <c r="I19" s="78"/>
    </row>
    <row r="20" spans="1:9" s="4" customFormat="1" ht="13.2" x14ac:dyDescent="0.25">
      <c r="A20" s="19" t="s">
        <v>15</v>
      </c>
      <c r="B20" s="20" t="s">
        <v>16</v>
      </c>
      <c r="C20" s="19" t="s">
        <v>15</v>
      </c>
      <c r="D20" s="20" t="s">
        <v>16</v>
      </c>
      <c r="E20" s="20" t="s">
        <v>16</v>
      </c>
      <c r="F20" s="21" t="s">
        <v>13</v>
      </c>
      <c r="G20" s="21" t="s">
        <v>13</v>
      </c>
      <c r="H20" s="21">
        <v>12</v>
      </c>
      <c r="I20" s="21">
        <v>48</v>
      </c>
    </row>
    <row r="21" spans="1:9" s="4" customFormat="1" ht="13.2" x14ac:dyDescent="0.25">
      <c r="A21" s="86" t="s">
        <v>18</v>
      </c>
      <c r="B21" s="86"/>
      <c r="C21" s="86"/>
      <c r="D21" s="86"/>
      <c r="E21" s="86"/>
      <c r="F21" s="86"/>
      <c r="G21" s="86"/>
      <c r="H21" s="86"/>
      <c r="I21" s="86"/>
    </row>
    <row r="22" spans="1:9" s="4" customFormat="1" ht="12.75" customHeight="1" x14ac:dyDescent="0.25">
      <c r="A22" s="89" t="s">
        <v>81</v>
      </c>
      <c r="B22" s="74" t="s">
        <v>75</v>
      </c>
      <c r="C22" s="52" t="s">
        <v>74</v>
      </c>
      <c r="D22" s="32">
        <v>50</v>
      </c>
      <c r="E22" s="32">
        <v>50</v>
      </c>
      <c r="F22" s="21">
        <v>2.1</v>
      </c>
      <c r="G22" s="21" t="s">
        <v>13</v>
      </c>
      <c r="H22" s="21">
        <v>6.35</v>
      </c>
      <c r="I22" s="21">
        <v>34.5</v>
      </c>
    </row>
    <row r="23" spans="1:9" s="4" customFormat="1" ht="13.2" x14ac:dyDescent="0.25">
      <c r="A23" s="90"/>
      <c r="B23" s="75"/>
      <c r="C23" s="52" t="s">
        <v>82</v>
      </c>
      <c r="D23" s="21">
        <v>30</v>
      </c>
      <c r="E23" s="21">
        <v>30</v>
      </c>
      <c r="F23" s="21">
        <v>0.2</v>
      </c>
      <c r="G23" s="21" t="s">
        <v>13</v>
      </c>
      <c r="H23" s="21">
        <v>0.35</v>
      </c>
      <c r="I23" s="21">
        <v>2.33</v>
      </c>
    </row>
    <row r="24" spans="1:9" s="4" customFormat="1" ht="13.2" x14ac:dyDescent="0.25">
      <c r="A24" s="91"/>
      <c r="B24" s="76"/>
      <c r="C24" s="52" t="s">
        <v>22</v>
      </c>
      <c r="D24" s="20">
        <v>10</v>
      </c>
      <c r="E24" s="20">
        <v>8</v>
      </c>
      <c r="F24" s="21">
        <v>0.11</v>
      </c>
      <c r="G24" s="21" t="s">
        <v>13</v>
      </c>
      <c r="H24" s="21">
        <v>0.73</v>
      </c>
      <c r="I24" s="21">
        <v>3.3</v>
      </c>
    </row>
    <row r="25" spans="1:9" s="4" customFormat="1" ht="13.2" x14ac:dyDescent="0.25">
      <c r="A25" s="83"/>
      <c r="B25" s="87"/>
      <c r="C25" s="52" t="s">
        <v>23</v>
      </c>
      <c r="D25" s="32">
        <v>4</v>
      </c>
      <c r="E25" s="32">
        <v>4</v>
      </c>
      <c r="F25" s="21" t="s">
        <v>13</v>
      </c>
      <c r="G25" s="21">
        <v>3.75</v>
      </c>
      <c r="H25" s="21" t="s">
        <v>13</v>
      </c>
      <c r="I25" s="21">
        <v>34.92</v>
      </c>
    </row>
    <row r="26" spans="1:9" s="4" customFormat="1" ht="12.75" x14ac:dyDescent="0.2">
      <c r="A26" s="88"/>
      <c r="B26" s="88"/>
      <c r="C26" s="88"/>
      <c r="D26" s="88"/>
      <c r="E26" s="88"/>
      <c r="F26" s="56">
        <f>SUM(F22:F25)</f>
        <v>2.41</v>
      </c>
      <c r="G26" s="56">
        <f>SUM(G22:G25)</f>
        <v>3.75</v>
      </c>
      <c r="H26" s="56">
        <f>SUM(H22:H25)</f>
        <v>7.43</v>
      </c>
      <c r="I26" s="56">
        <f>SUM(I22:I25)</f>
        <v>75.05</v>
      </c>
    </row>
    <row r="27" spans="1:9" s="4" customFormat="1" ht="13.2" x14ac:dyDescent="0.25">
      <c r="A27" s="89" t="s">
        <v>76</v>
      </c>
      <c r="B27" s="74" t="s">
        <v>36</v>
      </c>
      <c r="C27" s="52" t="s">
        <v>27</v>
      </c>
      <c r="D27" s="20">
        <v>69</v>
      </c>
      <c r="E27" s="20">
        <v>69</v>
      </c>
      <c r="F27" s="21">
        <v>9.73</v>
      </c>
      <c r="G27" s="21">
        <v>3.38</v>
      </c>
      <c r="H27" s="21" t="s">
        <v>13</v>
      </c>
      <c r="I27" s="21">
        <v>69.59</v>
      </c>
    </row>
    <row r="28" spans="1:9" s="4" customFormat="1" ht="13.2" x14ac:dyDescent="0.25">
      <c r="A28" s="90"/>
      <c r="B28" s="75"/>
      <c r="C28" s="52" t="s">
        <v>28</v>
      </c>
      <c r="D28" s="20">
        <v>200</v>
      </c>
      <c r="E28" s="20">
        <v>180</v>
      </c>
      <c r="F28" s="21">
        <f>4*0.63</f>
        <v>2.52</v>
      </c>
      <c r="G28" s="21">
        <f>4*0.14</f>
        <v>0.56000000000000005</v>
      </c>
      <c r="H28" s="21">
        <f>4*5.71</f>
        <v>22.84</v>
      </c>
      <c r="I28" s="21">
        <f>4*28</f>
        <v>112</v>
      </c>
    </row>
    <row r="29" spans="1:9" s="4" customFormat="1" ht="13.2" x14ac:dyDescent="0.25">
      <c r="A29" s="90"/>
      <c r="B29" s="75"/>
      <c r="C29" s="52" t="s">
        <v>22</v>
      </c>
      <c r="D29" s="20">
        <v>10</v>
      </c>
      <c r="E29" s="20">
        <v>8</v>
      </c>
      <c r="F29" s="21">
        <v>0.11</v>
      </c>
      <c r="G29" s="21" t="s">
        <v>13</v>
      </c>
      <c r="H29" s="21">
        <v>0.73</v>
      </c>
      <c r="I29" s="21">
        <v>3.3</v>
      </c>
    </row>
    <row r="30" spans="1:9" s="4" customFormat="1" ht="13.2" x14ac:dyDescent="0.25">
      <c r="A30" s="90"/>
      <c r="B30" s="75"/>
      <c r="C30" s="52" t="s">
        <v>77</v>
      </c>
      <c r="D30" s="20">
        <v>15</v>
      </c>
      <c r="E30" s="20">
        <v>15</v>
      </c>
      <c r="F30" s="20">
        <v>1.6</v>
      </c>
      <c r="G30" s="20">
        <v>0.17</v>
      </c>
      <c r="H30" s="20">
        <v>17.18</v>
      </c>
      <c r="I30" s="20">
        <v>55.34</v>
      </c>
    </row>
    <row r="31" spans="1:9" s="4" customFormat="1" ht="13.2" x14ac:dyDescent="0.25">
      <c r="A31" s="90"/>
      <c r="B31" s="75"/>
      <c r="C31" s="52" t="s">
        <v>10</v>
      </c>
      <c r="D31" s="20">
        <v>2</v>
      </c>
      <c r="E31" s="20">
        <v>2</v>
      </c>
      <c r="F31" s="21">
        <v>0.01</v>
      </c>
      <c r="G31" s="21">
        <v>1.57</v>
      </c>
      <c r="H31" s="21">
        <v>0.01</v>
      </c>
      <c r="I31" s="21">
        <v>14.68</v>
      </c>
    </row>
    <row r="32" spans="1:9" s="4" customFormat="1" ht="13.2" x14ac:dyDescent="0.25">
      <c r="A32" s="91"/>
      <c r="B32" s="76"/>
      <c r="C32" s="52" t="s">
        <v>29</v>
      </c>
      <c r="D32" s="20">
        <v>10</v>
      </c>
      <c r="E32" s="20">
        <v>8</v>
      </c>
      <c r="F32" s="21">
        <v>0.02</v>
      </c>
      <c r="G32" s="21" t="s">
        <v>13</v>
      </c>
      <c r="H32" s="21">
        <v>0.57999999999999996</v>
      </c>
      <c r="I32" s="21">
        <v>2.7</v>
      </c>
    </row>
    <row r="33" spans="1:9" s="28" customFormat="1" ht="12.75" x14ac:dyDescent="0.2">
      <c r="A33" s="94"/>
      <c r="B33" s="95"/>
      <c r="C33" s="95"/>
      <c r="D33" s="95"/>
      <c r="E33" s="96"/>
      <c r="F33" s="56">
        <f>SUM(F27:F32)</f>
        <v>13.989999999999998</v>
      </c>
      <c r="G33" s="56">
        <f>SUM(G27:G32)</f>
        <v>5.6800000000000006</v>
      </c>
      <c r="H33" s="56">
        <f>SUM(H27:H32)</f>
        <v>41.339999999999996</v>
      </c>
      <c r="I33" s="56">
        <f>SUM(I27:I32)</f>
        <v>257.61</v>
      </c>
    </row>
    <row r="34" spans="1:9" s="4" customFormat="1" ht="13.2" x14ac:dyDescent="0.25">
      <c r="A34" s="83" t="s">
        <v>108</v>
      </c>
      <c r="B34" s="87" t="s">
        <v>109</v>
      </c>
      <c r="C34" s="4" t="s">
        <v>63</v>
      </c>
      <c r="D34" s="20">
        <v>30</v>
      </c>
      <c r="E34" s="20">
        <v>30</v>
      </c>
      <c r="F34" s="17">
        <v>3.15</v>
      </c>
      <c r="G34" s="17">
        <v>0.69</v>
      </c>
      <c r="H34" s="17">
        <v>19.079999999999998</v>
      </c>
      <c r="I34" s="17">
        <v>97.5</v>
      </c>
    </row>
    <row r="35" spans="1:9" s="4" customFormat="1" ht="13.2" x14ac:dyDescent="0.25">
      <c r="A35" s="83"/>
      <c r="B35" s="87"/>
      <c r="C35" s="52" t="s">
        <v>10</v>
      </c>
      <c r="D35" s="20">
        <v>4</v>
      </c>
      <c r="E35" s="20">
        <v>4</v>
      </c>
      <c r="F35" s="21">
        <v>0.02</v>
      </c>
      <c r="G35" s="21">
        <v>3.14</v>
      </c>
      <c r="H35" s="21">
        <v>0.02</v>
      </c>
      <c r="I35" s="21">
        <v>29.36</v>
      </c>
    </row>
    <row r="36" spans="1:9" s="4" customFormat="1" ht="13.2" x14ac:dyDescent="0.25">
      <c r="A36" s="83"/>
      <c r="B36" s="87"/>
      <c r="C36" s="52" t="s">
        <v>23</v>
      </c>
      <c r="D36" s="20">
        <v>5</v>
      </c>
      <c r="E36" s="20">
        <v>5</v>
      </c>
      <c r="F36" s="21" t="s">
        <v>13</v>
      </c>
      <c r="G36" s="21">
        <v>4.6900000000000004</v>
      </c>
      <c r="H36" s="21" t="s">
        <v>13</v>
      </c>
      <c r="I36" s="21">
        <v>43.65</v>
      </c>
    </row>
    <row r="37" spans="1:9" s="4" customFormat="1" ht="13.2" x14ac:dyDescent="0.25">
      <c r="A37" s="83"/>
      <c r="B37" s="87"/>
      <c r="C37" s="52" t="s">
        <v>29</v>
      </c>
      <c r="D37" s="20">
        <v>10</v>
      </c>
      <c r="E37" s="20">
        <v>8</v>
      </c>
      <c r="F37" s="21">
        <v>0.02</v>
      </c>
      <c r="G37" s="21" t="s">
        <v>13</v>
      </c>
      <c r="H37" s="21">
        <v>0.57999999999999996</v>
      </c>
      <c r="I37" s="21">
        <v>2.7</v>
      </c>
    </row>
    <row r="38" spans="1:9" s="4" customFormat="1" ht="13.2" x14ac:dyDescent="0.25">
      <c r="A38" s="83"/>
      <c r="B38" s="87"/>
      <c r="C38" s="52" t="s">
        <v>22</v>
      </c>
      <c r="D38" s="20">
        <v>10</v>
      </c>
      <c r="E38" s="20">
        <v>8</v>
      </c>
      <c r="F38" s="21">
        <v>0.11</v>
      </c>
      <c r="G38" s="21" t="s">
        <v>13</v>
      </c>
      <c r="H38" s="21">
        <v>0.73</v>
      </c>
      <c r="I38" s="21">
        <v>3.3</v>
      </c>
    </row>
    <row r="39" spans="1:9" s="4" customFormat="1" ht="13.2" x14ac:dyDescent="0.25">
      <c r="A39" s="83"/>
      <c r="B39" s="87"/>
      <c r="C39" s="52" t="s">
        <v>110</v>
      </c>
      <c r="D39" s="20">
        <v>40</v>
      </c>
      <c r="E39" s="20">
        <v>40</v>
      </c>
      <c r="F39" s="21">
        <v>10.3</v>
      </c>
      <c r="G39" s="21">
        <v>17.899999999999999</v>
      </c>
      <c r="H39" s="21">
        <v>0.4</v>
      </c>
      <c r="I39" s="21">
        <v>200</v>
      </c>
    </row>
    <row r="40" spans="1:9" s="4" customFormat="1" ht="12.75" x14ac:dyDescent="0.2">
      <c r="A40" s="88"/>
      <c r="B40" s="88"/>
      <c r="C40" s="88"/>
      <c r="D40" s="88"/>
      <c r="E40" s="88"/>
      <c r="F40" s="56">
        <f>SUM(F34:F39)</f>
        <v>13.600000000000001</v>
      </c>
      <c r="G40" s="56">
        <f>SUM(G34:G39)</f>
        <v>26.419999999999998</v>
      </c>
      <c r="H40" s="56">
        <f>SUM(H34:H39)</f>
        <v>20.809999999999995</v>
      </c>
      <c r="I40" s="56">
        <f>SUM(I34:I39)</f>
        <v>376.51</v>
      </c>
    </row>
    <row r="41" spans="1:9" s="4" customFormat="1" ht="13.2" x14ac:dyDescent="0.25">
      <c r="A41" s="83" t="s">
        <v>35</v>
      </c>
      <c r="B41" s="87" t="s">
        <v>36</v>
      </c>
      <c r="C41" s="52" t="s">
        <v>95</v>
      </c>
      <c r="D41" s="20">
        <v>10</v>
      </c>
      <c r="E41" s="20">
        <v>10</v>
      </c>
      <c r="F41" s="21">
        <v>0.44</v>
      </c>
      <c r="G41" s="21" t="s">
        <v>13</v>
      </c>
      <c r="H41" s="21">
        <v>0.62</v>
      </c>
      <c r="I41" s="21">
        <v>27.9</v>
      </c>
    </row>
    <row r="42" spans="1:9" s="4" customFormat="1" ht="13.2" x14ac:dyDescent="0.25">
      <c r="A42" s="83"/>
      <c r="B42" s="87"/>
      <c r="C42" s="52" t="s">
        <v>21</v>
      </c>
      <c r="D42" s="20">
        <v>15</v>
      </c>
      <c r="E42" s="20">
        <v>15</v>
      </c>
      <c r="F42" s="21" t="s">
        <v>13</v>
      </c>
      <c r="G42" s="21" t="s">
        <v>13</v>
      </c>
      <c r="H42" s="21">
        <v>14.3</v>
      </c>
      <c r="I42" s="21">
        <v>58.5</v>
      </c>
    </row>
    <row r="43" spans="1:9" s="4" customFormat="1" ht="12.75" x14ac:dyDescent="0.2">
      <c r="A43" s="88"/>
      <c r="B43" s="88"/>
      <c r="C43" s="88"/>
      <c r="D43" s="88"/>
      <c r="E43" s="88"/>
      <c r="F43" s="56">
        <f>SUM(F41:F42)</f>
        <v>0.44</v>
      </c>
      <c r="G43" s="56">
        <f t="shared" ref="G43:I43" si="4">SUM(G41:G42)</f>
        <v>0</v>
      </c>
      <c r="H43" s="56">
        <f t="shared" si="4"/>
        <v>14.92</v>
      </c>
      <c r="I43" s="56">
        <f t="shared" si="4"/>
        <v>86.4</v>
      </c>
    </row>
    <row r="44" spans="1:9" s="4" customFormat="1" ht="26.4" x14ac:dyDescent="0.25">
      <c r="A44" s="52" t="s">
        <v>37</v>
      </c>
      <c r="B44" s="53" t="s">
        <v>38</v>
      </c>
      <c r="C44" s="52" t="s">
        <v>37</v>
      </c>
      <c r="D44" s="20">
        <v>40</v>
      </c>
      <c r="E44" s="20">
        <v>40</v>
      </c>
      <c r="F44" s="21">
        <v>2.08</v>
      </c>
      <c r="G44" s="21">
        <v>0.48</v>
      </c>
      <c r="H44" s="21">
        <v>17.7</v>
      </c>
      <c r="I44" s="21">
        <v>85.6</v>
      </c>
    </row>
    <row r="45" spans="1:9" s="28" customFormat="1" ht="13.2" x14ac:dyDescent="0.25">
      <c r="A45" s="84" t="s">
        <v>34</v>
      </c>
      <c r="B45" s="84"/>
      <c r="C45" s="84"/>
      <c r="D45" s="84"/>
      <c r="E45" s="84"/>
      <c r="F45" s="56">
        <f>F26+F33+F40+F43+F44</f>
        <v>32.520000000000003</v>
      </c>
      <c r="G45" s="56">
        <f>G26+G33+G40+G43+G44</f>
        <v>36.329999999999991</v>
      </c>
      <c r="H45" s="56">
        <f>H26+H33+H40+H43+H44</f>
        <v>102.19999999999999</v>
      </c>
      <c r="I45" s="56">
        <f>I26+I33+I40+I43+I44</f>
        <v>881.17000000000007</v>
      </c>
    </row>
    <row r="46" spans="1:9" s="4" customFormat="1" ht="13.2" x14ac:dyDescent="0.25">
      <c r="A46" s="84" t="s">
        <v>39</v>
      </c>
      <c r="B46" s="84"/>
      <c r="C46" s="84"/>
      <c r="D46" s="84"/>
      <c r="E46" s="84"/>
      <c r="F46" s="84"/>
      <c r="G46" s="84"/>
      <c r="H46" s="84"/>
      <c r="I46" s="84"/>
    </row>
    <row r="47" spans="1:9" s="4" customFormat="1" ht="13.2" x14ac:dyDescent="0.25">
      <c r="A47" s="52" t="s">
        <v>107</v>
      </c>
      <c r="B47" s="54">
        <v>100</v>
      </c>
      <c r="C47" s="45" t="s">
        <v>107</v>
      </c>
      <c r="D47" s="54">
        <v>100</v>
      </c>
      <c r="E47" s="54">
        <v>80</v>
      </c>
      <c r="F47" s="21">
        <v>1.5</v>
      </c>
      <c r="G47" s="21">
        <v>0.1</v>
      </c>
      <c r="H47" s="21">
        <v>21.8</v>
      </c>
      <c r="I47" s="21">
        <v>89</v>
      </c>
    </row>
    <row r="48" spans="1:9" s="4" customFormat="1" ht="13.2" x14ac:dyDescent="0.25">
      <c r="A48" s="100"/>
      <c r="B48" s="101"/>
      <c r="C48" s="101"/>
      <c r="D48" s="101"/>
      <c r="E48" s="102"/>
      <c r="F48" s="56">
        <f>SUM(F47)</f>
        <v>1.5</v>
      </c>
      <c r="G48" s="56">
        <f t="shared" ref="G48:I48" si="5">SUM(G47)</f>
        <v>0.1</v>
      </c>
      <c r="H48" s="56">
        <f t="shared" si="5"/>
        <v>21.8</v>
      </c>
      <c r="I48" s="56">
        <f t="shared" si="5"/>
        <v>89</v>
      </c>
    </row>
    <row r="49" spans="1:9" s="4" customFormat="1" ht="26.4" x14ac:dyDescent="0.25">
      <c r="A49" s="52" t="s">
        <v>67</v>
      </c>
      <c r="B49" s="53" t="s">
        <v>68</v>
      </c>
      <c r="C49" s="52" t="s">
        <v>67</v>
      </c>
      <c r="D49" s="20">
        <v>20</v>
      </c>
      <c r="E49" s="20">
        <v>20</v>
      </c>
      <c r="F49" s="21">
        <v>1.57</v>
      </c>
      <c r="G49" s="21">
        <v>1.92</v>
      </c>
      <c r="H49" s="21">
        <v>11.03</v>
      </c>
      <c r="I49" s="21">
        <v>66.81</v>
      </c>
    </row>
    <row r="50" spans="1:9" s="4" customFormat="1" ht="13.2" x14ac:dyDescent="0.25">
      <c r="A50" s="100"/>
      <c r="B50" s="101"/>
      <c r="C50" s="101"/>
      <c r="D50" s="101"/>
      <c r="E50" s="102"/>
      <c r="F50" s="56">
        <f>SUM(F49:F49)</f>
        <v>1.57</v>
      </c>
      <c r="G50" s="56">
        <f>SUM(G49:G49)</f>
        <v>1.92</v>
      </c>
      <c r="H50" s="56">
        <f>SUM(H49:H49)</f>
        <v>11.03</v>
      </c>
      <c r="I50" s="56">
        <f>SUM(I49:I49)</f>
        <v>66.81</v>
      </c>
    </row>
    <row r="51" spans="1:9" s="4" customFormat="1" ht="13.2" x14ac:dyDescent="0.25">
      <c r="A51" s="83" t="s">
        <v>51</v>
      </c>
      <c r="B51" s="80">
        <v>200</v>
      </c>
      <c r="C51" s="67" t="s">
        <v>52</v>
      </c>
      <c r="D51" s="65">
        <v>1.07</v>
      </c>
      <c r="E51" s="65">
        <v>1.07</v>
      </c>
      <c r="F51" s="18">
        <v>0.26</v>
      </c>
      <c r="G51" s="18">
        <v>0.18</v>
      </c>
      <c r="H51" s="18">
        <v>0.26</v>
      </c>
      <c r="I51" s="18">
        <v>4.07</v>
      </c>
    </row>
    <row r="52" spans="1:9" s="4" customFormat="1" ht="13.2" x14ac:dyDescent="0.25">
      <c r="A52" s="83"/>
      <c r="B52" s="80"/>
      <c r="C52" s="67" t="s">
        <v>32</v>
      </c>
      <c r="D52" s="65">
        <v>100</v>
      </c>
      <c r="E52" s="65">
        <v>100</v>
      </c>
      <c r="F52" s="18">
        <v>2.8</v>
      </c>
      <c r="G52" s="18">
        <v>3.2</v>
      </c>
      <c r="H52" s="18">
        <v>4.7</v>
      </c>
      <c r="I52" s="18">
        <v>59</v>
      </c>
    </row>
    <row r="53" spans="1:9" s="4" customFormat="1" ht="13.2" x14ac:dyDescent="0.25">
      <c r="A53" s="83"/>
      <c r="B53" s="80"/>
      <c r="C53" s="67" t="s">
        <v>21</v>
      </c>
      <c r="D53" s="65">
        <v>12</v>
      </c>
      <c r="E53" s="65">
        <v>12</v>
      </c>
      <c r="F53" s="18" t="s">
        <v>13</v>
      </c>
      <c r="G53" s="18" t="s">
        <v>13</v>
      </c>
      <c r="H53" s="18">
        <v>11.4</v>
      </c>
      <c r="I53" s="18">
        <v>46.8</v>
      </c>
    </row>
    <row r="54" spans="1:9" s="4" customFormat="1" ht="13.2" x14ac:dyDescent="0.25">
      <c r="A54" s="88"/>
      <c r="B54" s="88"/>
      <c r="C54" s="88"/>
      <c r="D54" s="88"/>
      <c r="E54" s="88"/>
      <c r="F54" s="66">
        <f>SUM(F51:F53)</f>
        <v>3.0599999999999996</v>
      </c>
      <c r="G54" s="66">
        <f t="shared" ref="G54:I54" si="6">SUM(G51:G53)</f>
        <v>3.3800000000000003</v>
      </c>
      <c r="H54" s="66">
        <f t="shared" si="6"/>
        <v>16.36</v>
      </c>
      <c r="I54" s="66">
        <f t="shared" si="6"/>
        <v>109.87</v>
      </c>
    </row>
    <row r="55" spans="1:9" s="28" customFormat="1" ht="13.2" x14ac:dyDescent="0.25">
      <c r="A55" s="84" t="s">
        <v>34</v>
      </c>
      <c r="B55" s="84"/>
      <c r="C55" s="84"/>
      <c r="D55" s="84"/>
      <c r="E55" s="84"/>
      <c r="F55" s="56">
        <f>F50+F54+F48</f>
        <v>6.13</v>
      </c>
      <c r="G55" s="56">
        <f t="shared" ref="G55:I55" si="7">G50+G54+G48</f>
        <v>5.4</v>
      </c>
      <c r="H55" s="56">
        <f t="shared" si="7"/>
        <v>49.19</v>
      </c>
      <c r="I55" s="56">
        <f t="shared" si="7"/>
        <v>265.68</v>
      </c>
    </row>
    <row r="56" spans="1:9" s="30" customFormat="1" ht="13.2" x14ac:dyDescent="0.3">
      <c r="A56" s="85" t="s">
        <v>44</v>
      </c>
      <c r="B56" s="85"/>
      <c r="C56" s="85"/>
      <c r="D56" s="85"/>
      <c r="E56" s="85"/>
      <c r="F56" s="56">
        <f>SUM(F18+F45+F55,F20)</f>
        <v>50.473333333333336</v>
      </c>
      <c r="G56" s="56">
        <f>SUM(G18+G45+G55,G20)</f>
        <v>70.993333333333339</v>
      </c>
      <c r="H56" s="56">
        <f>SUM(H18+H45+H55,H20)</f>
        <v>206.42499999999998</v>
      </c>
      <c r="I56" s="56">
        <f>SUM(I18+I45+I55,I20)</f>
        <v>1632.4600000000003</v>
      </c>
    </row>
    <row r="57" spans="1:9" s="4" customFormat="1" ht="13.2" x14ac:dyDescent="0.25">
      <c r="A57" s="22"/>
      <c r="B57" s="23"/>
      <c r="C57" s="25"/>
      <c r="F57" s="8"/>
      <c r="G57" s="8"/>
      <c r="H57" s="8"/>
      <c r="I57" s="8"/>
    </row>
    <row r="58" spans="1:9" s="4" customFormat="1" ht="13.2" x14ac:dyDescent="0.25">
      <c r="A58" s="22"/>
      <c r="B58" s="23"/>
      <c r="C58" s="25"/>
      <c r="F58" s="8"/>
      <c r="G58" s="8"/>
      <c r="H58" s="8"/>
      <c r="I58" s="8"/>
    </row>
    <row r="59" spans="1:9" s="4" customFormat="1" ht="13.2" x14ac:dyDescent="0.25">
      <c r="A59" s="22"/>
      <c r="B59" s="23"/>
      <c r="C59" s="25"/>
      <c r="F59" s="8"/>
      <c r="G59" s="8"/>
      <c r="H59" s="8"/>
      <c r="I59" s="8"/>
    </row>
    <row r="60" spans="1:9" s="4" customFormat="1" ht="13.2" x14ac:dyDescent="0.25">
      <c r="A60" s="22"/>
      <c r="B60" s="23"/>
      <c r="C60" s="25"/>
      <c r="F60" s="8"/>
      <c r="G60" s="8"/>
      <c r="H60" s="8"/>
      <c r="I60" s="8"/>
    </row>
    <row r="61" spans="1:9" s="4" customFormat="1" ht="13.2" x14ac:dyDescent="0.25">
      <c r="A61" s="22"/>
      <c r="B61" s="23"/>
      <c r="C61" s="25"/>
      <c r="F61" s="8"/>
      <c r="G61" s="8"/>
      <c r="H61" s="8"/>
      <c r="I61" s="8"/>
    </row>
    <row r="62" spans="1:9" s="4" customFormat="1" ht="13.2" x14ac:dyDescent="0.25">
      <c r="A62" s="22"/>
      <c r="B62" s="23"/>
      <c r="C62" s="25"/>
      <c r="F62" s="8"/>
      <c r="G62" s="8"/>
      <c r="H62" s="8"/>
      <c r="I62" s="8"/>
    </row>
    <row r="63" spans="1:9" s="4" customFormat="1" ht="13.2" x14ac:dyDescent="0.25">
      <c r="B63" s="23"/>
      <c r="C63" s="25"/>
      <c r="F63" s="8"/>
      <c r="G63" s="8"/>
      <c r="H63" s="8"/>
      <c r="I63" s="8"/>
    </row>
    <row r="64" spans="1:9" s="4" customFormat="1" ht="13.2" x14ac:dyDescent="0.25">
      <c r="B64" s="23"/>
      <c r="C64" s="25"/>
      <c r="F64" s="8"/>
      <c r="G64" s="8"/>
      <c r="H64" s="8"/>
      <c r="I64" s="8"/>
    </row>
    <row r="65" spans="2:9" s="4" customFormat="1" ht="13.2" x14ac:dyDescent="0.25">
      <c r="B65" s="23"/>
      <c r="C65" s="25"/>
      <c r="F65" s="8"/>
      <c r="G65" s="8"/>
      <c r="H65" s="8"/>
      <c r="I65" s="8"/>
    </row>
    <row r="66" spans="2:9" s="4" customFormat="1" ht="13.2" x14ac:dyDescent="0.25">
      <c r="B66" s="23"/>
      <c r="C66" s="25"/>
      <c r="F66" s="8"/>
      <c r="G66" s="8"/>
      <c r="H66" s="8"/>
      <c r="I66" s="8"/>
    </row>
    <row r="67" spans="2:9" s="4" customFormat="1" ht="13.2" x14ac:dyDescent="0.25">
      <c r="B67" s="23"/>
      <c r="C67" s="25"/>
      <c r="F67" s="8"/>
      <c r="G67" s="8"/>
      <c r="H67" s="8"/>
      <c r="I67" s="8"/>
    </row>
    <row r="68" spans="2:9" s="4" customFormat="1" ht="13.2" x14ac:dyDescent="0.25">
      <c r="B68" s="23"/>
      <c r="C68" s="25"/>
      <c r="F68" s="8"/>
      <c r="G68" s="8"/>
      <c r="H68" s="8"/>
      <c r="I68" s="8"/>
    </row>
    <row r="69" spans="2:9" s="4" customFormat="1" ht="13.2" x14ac:dyDescent="0.25">
      <c r="B69" s="23"/>
      <c r="C69" s="25"/>
      <c r="F69" s="8"/>
      <c r="G69" s="8"/>
      <c r="H69" s="8"/>
      <c r="I69" s="8"/>
    </row>
    <row r="70" spans="2:9" x14ac:dyDescent="0.3">
      <c r="B70" s="24"/>
      <c r="C70" s="26"/>
      <c r="F70" s="7"/>
      <c r="G70" s="7"/>
      <c r="H70" s="7"/>
      <c r="I70" s="7"/>
    </row>
    <row r="71" spans="2:9" x14ac:dyDescent="0.3">
      <c r="B71" s="24"/>
      <c r="C71" s="26"/>
      <c r="F71" s="7"/>
      <c r="G71" s="7"/>
      <c r="H71" s="7"/>
      <c r="I71" s="7"/>
    </row>
    <row r="72" spans="2:9" x14ac:dyDescent="0.3">
      <c r="B72" s="24"/>
      <c r="C72" s="26"/>
      <c r="F72" s="7"/>
      <c r="G72" s="7"/>
      <c r="H72" s="7"/>
      <c r="I72" s="7"/>
    </row>
    <row r="73" spans="2:9" x14ac:dyDescent="0.3">
      <c r="B73" s="24"/>
      <c r="C73" s="26"/>
      <c r="F73" s="7"/>
      <c r="G73" s="7"/>
      <c r="H73" s="7"/>
      <c r="I73" s="7"/>
    </row>
    <row r="74" spans="2:9" x14ac:dyDescent="0.3">
      <c r="B74" s="24"/>
      <c r="C74" s="26"/>
      <c r="F74" s="7"/>
      <c r="G74" s="7"/>
      <c r="H74" s="7"/>
      <c r="I74" s="7"/>
    </row>
    <row r="75" spans="2:9" x14ac:dyDescent="0.3">
      <c r="B75" s="24"/>
      <c r="C75" s="26"/>
      <c r="F75" s="7"/>
      <c r="G75" s="7"/>
      <c r="H75" s="7"/>
      <c r="I75" s="7"/>
    </row>
    <row r="76" spans="2:9" x14ac:dyDescent="0.3">
      <c r="B76" s="24"/>
      <c r="C76" s="26"/>
      <c r="F76" s="7"/>
      <c r="G76" s="7"/>
      <c r="H76" s="7"/>
      <c r="I76" s="7"/>
    </row>
    <row r="77" spans="2:9" x14ac:dyDescent="0.3">
      <c r="B77" s="24"/>
      <c r="C77" s="26"/>
      <c r="F77" s="7"/>
      <c r="G77" s="7"/>
      <c r="H77" s="7"/>
      <c r="I77" s="7"/>
    </row>
    <row r="78" spans="2:9" x14ac:dyDescent="0.3">
      <c r="B78" s="24"/>
      <c r="F78" s="7"/>
      <c r="G78" s="7"/>
      <c r="H78" s="7"/>
      <c r="I78" s="7"/>
    </row>
    <row r="79" spans="2:9" x14ac:dyDescent="0.3">
      <c r="B79" s="24"/>
      <c r="F79" s="7"/>
      <c r="G79" s="7"/>
      <c r="H79" s="7"/>
      <c r="I79" s="7"/>
    </row>
    <row r="80" spans="2:9" x14ac:dyDescent="0.3">
      <c r="B80" s="24"/>
      <c r="F80" s="7"/>
      <c r="G80" s="7"/>
      <c r="H80" s="7"/>
      <c r="I80" s="7"/>
    </row>
    <row r="81" spans="2:9" x14ac:dyDescent="0.3">
      <c r="B81" s="24"/>
      <c r="F81" s="7"/>
      <c r="G81" s="7"/>
      <c r="H81" s="7"/>
      <c r="I81" s="7"/>
    </row>
    <row r="82" spans="2:9" x14ac:dyDescent="0.3">
      <c r="B82" s="24"/>
      <c r="F82" s="7"/>
      <c r="G82" s="7"/>
      <c r="H82" s="7"/>
      <c r="I82" s="7"/>
    </row>
    <row r="83" spans="2:9" x14ac:dyDescent="0.3">
      <c r="B83" s="24"/>
      <c r="F83" s="7"/>
      <c r="G83" s="7"/>
      <c r="H83" s="7"/>
      <c r="I83" s="7"/>
    </row>
    <row r="84" spans="2:9" x14ac:dyDescent="0.3">
      <c r="B84" s="24"/>
      <c r="F84" s="7"/>
      <c r="G84" s="7"/>
      <c r="H84" s="7"/>
      <c r="I84" s="7"/>
    </row>
    <row r="85" spans="2:9" x14ac:dyDescent="0.3">
      <c r="B85" s="24"/>
      <c r="F85" s="7"/>
      <c r="G85" s="7"/>
      <c r="H85" s="7"/>
      <c r="I85" s="7"/>
    </row>
    <row r="86" spans="2:9" x14ac:dyDescent="0.3">
      <c r="B86" s="24"/>
      <c r="F86" s="7"/>
      <c r="G86" s="7"/>
      <c r="H86" s="7"/>
      <c r="I86" s="7"/>
    </row>
    <row r="87" spans="2:9" x14ac:dyDescent="0.3">
      <c r="B87" s="24"/>
      <c r="F87" s="7"/>
      <c r="G87" s="7"/>
      <c r="H87" s="7"/>
      <c r="I87" s="7"/>
    </row>
    <row r="88" spans="2:9" x14ac:dyDescent="0.3">
      <c r="B88" s="24"/>
      <c r="F88" s="7"/>
      <c r="G88" s="7"/>
      <c r="H88" s="7"/>
      <c r="I88" s="7"/>
    </row>
    <row r="89" spans="2:9" x14ac:dyDescent="0.3">
      <c r="B89" s="24"/>
      <c r="F89" s="7"/>
      <c r="G89" s="7"/>
      <c r="H89" s="7"/>
      <c r="I89" s="7"/>
    </row>
    <row r="90" spans="2:9" x14ac:dyDescent="0.3">
      <c r="B90" s="24"/>
      <c r="F90" s="7"/>
      <c r="G90" s="7"/>
      <c r="H90" s="7"/>
      <c r="I90" s="7"/>
    </row>
    <row r="91" spans="2:9" x14ac:dyDescent="0.3">
      <c r="B91" s="24"/>
      <c r="F91" s="7"/>
      <c r="G91" s="7"/>
      <c r="H91" s="7"/>
      <c r="I91" s="7"/>
    </row>
    <row r="92" spans="2:9" x14ac:dyDescent="0.3">
      <c r="F92" s="7"/>
      <c r="G92" s="7"/>
      <c r="H92" s="7"/>
      <c r="I92" s="7"/>
    </row>
    <row r="93" spans="2:9" x14ac:dyDescent="0.3">
      <c r="F93" s="7"/>
      <c r="G93" s="7"/>
      <c r="H93" s="7"/>
      <c r="I93" s="7"/>
    </row>
    <row r="94" spans="2:9" x14ac:dyDescent="0.3">
      <c r="F94" s="7"/>
      <c r="G94" s="7"/>
      <c r="H94" s="7"/>
      <c r="I94" s="7"/>
    </row>
    <row r="95" spans="2:9" x14ac:dyDescent="0.3">
      <c r="F95" s="7"/>
      <c r="G95" s="7"/>
      <c r="H95" s="7"/>
      <c r="I95" s="7"/>
    </row>
    <row r="96" spans="2:9" x14ac:dyDescent="0.3">
      <c r="F96" s="7"/>
      <c r="G96" s="7"/>
      <c r="H96" s="7"/>
      <c r="I96" s="7"/>
    </row>
    <row r="97" spans="6:9" x14ac:dyDescent="0.3">
      <c r="F97" s="7"/>
      <c r="G97" s="7"/>
      <c r="H97" s="7"/>
      <c r="I97" s="7"/>
    </row>
    <row r="98" spans="6:9" x14ac:dyDescent="0.3">
      <c r="F98" s="7"/>
      <c r="G98" s="7"/>
      <c r="H98" s="7"/>
      <c r="I98" s="7"/>
    </row>
    <row r="99" spans="6:9" x14ac:dyDescent="0.3">
      <c r="F99" s="7"/>
      <c r="G99" s="7"/>
      <c r="H99" s="7"/>
      <c r="I99" s="7"/>
    </row>
    <row r="100" spans="6:9" x14ac:dyDescent="0.3">
      <c r="F100" s="7"/>
      <c r="G100" s="7"/>
      <c r="H100" s="7"/>
      <c r="I100" s="7"/>
    </row>
    <row r="101" spans="6:9" x14ac:dyDescent="0.3">
      <c r="F101" s="7"/>
      <c r="G101" s="7"/>
      <c r="H101" s="7"/>
      <c r="I101" s="7"/>
    </row>
  </sheetData>
  <mergeCells count="36">
    <mergeCell ref="A34:A39"/>
    <mergeCell ref="B34:B39"/>
    <mergeCell ref="A55:E55"/>
    <mergeCell ref="A54:E54"/>
    <mergeCell ref="A56:E56"/>
    <mergeCell ref="A40:E40"/>
    <mergeCell ref="A41:A42"/>
    <mergeCell ref="B41:B42"/>
    <mergeCell ref="A43:E43"/>
    <mergeCell ref="A45:E45"/>
    <mergeCell ref="A46:I46"/>
    <mergeCell ref="A48:E48"/>
    <mergeCell ref="A50:E50"/>
    <mergeCell ref="A51:A53"/>
    <mergeCell ref="B51:B53"/>
    <mergeCell ref="A33:E33"/>
    <mergeCell ref="A18:E18"/>
    <mergeCell ref="A19:I19"/>
    <mergeCell ref="A21:I21"/>
    <mergeCell ref="A11:A13"/>
    <mergeCell ref="B11:B13"/>
    <mergeCell ref="A14:E14"/>
    <mergeCell ref="A15:A16"/>
    <mergeCell ref="B15:B16"/>
    <mergeCell ref="A17:E17"/>
    <mergeCell ref="A22:A25"/>
    <mergeCell ref="B22:B25"/>
    <mergeCell ref="A26:E26"/>
    <mergeCell ref="A27:A32"/>
    <mergeCell ref="B27:B32"/>
    <mergeCell ref="A10:E10"/>
    <mergeCell ref="A1:I1"/>
    <mergeCell ref="A2:I2"/>
    <mergeCell ref="A5:I5"/>
    <mergeCell ref="A6:A9"/>
    <mergeCell ref="B6:B9"/>
  </mergeCells>
  <pageMargins left="0.51181102362204722" right="0.51181102362204722" top="0.55118110236220474" bottom="0.55118110236220474" header="0" footer="0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7"/>
  <sheetViews>
    <sheetView topLeftCell="A18" zoomScaleNormal="100" workbookViewId="0">
      <selection activeCell="C39" sqref="C39:I40"/>
    </sheetView>
  </sheetViews>
  <sheetFormatPr defaultColWidth="9.109375" defaultRowHeight="15.6" x14ac:dyDescent="0.3"/>
  <cols>
    <col min="1" max="1" width="18.109375" style="1" customWidth="1"/>
    <col min="2" max="2" width="8.6640625" style="1" customWidth="1"/>
    <col min="3" max="3" width="19.44140625" style="1" customWidth="1"/>
    <col min="4" max="5" width="9.109375" style="1"/>
    <col min="6" max="6" width="7.33203125" style="1" customWidth="1"/>
    <col min="7" max="7" width="7" style="1" customWidth="1"/>
    <col min="8" max="8" width="6.6640625" style="1" customWidth="1"/>
    <col min="9" max="9" width="10.88671875" style="1" customWidth="1"/>
    <col min="10" max="16384" width="9.109375" style="1"/>
  </cols>
  <sheetData>
    <row r="1" spans="1:9" s="3" customFormat="1" x14ac:dyDescent="0.3">
      <c r="A1" s="92" t="s">
        <v>118</v>
      </c>
      <c r="B1" s="92"/>
      <c r="C1" s="92"/>
      <c r="D1" s="92"/>
      <c r="E1" s="92"/>
      <c r="F1" s="92"/>
      <c r="G1" s="92"/>
      <c r="H1" s="92"/>
      <c r="I1" s="92"/>
    </row>
    <row r="2" spans="1:9" s="3" customFormat="1" x14ac:dyDescent="0.3">
      <c r="A2" s="93" t="s">
        <v>45</v>
      </c>
      <c r="B2" s="93"/>
      <c r="C2" s="93"/>
      <c r="D2" s="93"/>
      <c r="E2" s="93"/>
      <c r="F2" s="93"/>
      <c r="G2" s="93"/>
      <c r="H2" s="93"/>
      <c r="I2" s="93"/>
    </row>
    <row r="3" spans="1:9" s="3" customFormat="1" ht="15.75" x14ac:dyDescent="0.25">
      <c r="A3" s="31"/>
      <c r="B3" s="31"/>
      <c r="C3" s="31"/>
      <c r="D3" s="31"/>
      <c r="E3" s="31"/>
      <c r="F3" s="31"/>
      <c r="G3" s="31"/>
      <c r="H3" s="31"/>
      <c r="I3" s="31"/>
    </row>
    <row r="4" spans="1:9" s="2" customFormat="1" ht="31.2" x14ac:dyDescent="0.3">
      <c r="A4" s="11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</row>
    <row r="5" spans="1:9" s="6" customFormat="1" ht="13.2" x14ac:dyDescent="0.3">
      <c r="A5" s="85" t="s">
        <v>11</v>
      </c>
      <c r="B5" s="85"/>
      <c r="C5" s="85"/>
      <c r="D5" s="85"/>
      <c r="E5" s="85"/>
      <c r="F5" s="85"/>
      <c r="G5" s="85"/>
      <c r="H5" s="85"/>
      <c r="I5" s="85"/>
    </row>
    <row r="6" spans="1:9" s="4" customFormat="1" ht="15.75" customHeight="1" x14ac:dyDescent="0.25">
      <c r="A6" s="83" t="s">
        <v>79</v>
      </c>
      <c r="B6" s="80">
        <v>250</v>
      </c>
      <c r="C6" s="59" t="s">
        <v>80</v>
      </c>
      <c r="D6" s="13">
        <v>25</v>
      </c>
      <c r="E6" s="13">
        <v>25</v>
      </c>
      <c r="F6" s="17">
        <v>2.5</v>
      </c>
      <c r="G6" s="17">
        <v>0.55000000000000004</v>
      </c>
      <c r="H6" s="17">
        <v>16.350000000000001</v>
      </c>
      <c r="I6" s="17">
        <v>82.5</v>
      </c>
    </row>
    <row r="7" spans="1:9" s="4" customFormat="1" ht="15.75" customHeight="1" x14ac:dyDescent="0.25">
      <c r="A7" s="83"/>
      <c r="B7" s="80"/>
      <c r="C7" s="59" t="s">
        <v>32</v>
      </c>
      <c r="D7" s="13">
        <v>200</v>
      </c>
      <c r="E7" s="13">
        <v>200</v>
      </c>
      <c r="F7" s="17">
        <v>5.6</v>
      </c>
      <c r="G7" s="17">
        <v>6.4</v>
      </c>
      <c r="H7" s="17">
        <v>8.4</v>
      </c>
      <c r="I7" s="17">
        <v>118</v>
      </c>
    </row>
    <row r="8" spans="1:9" s="4" customFormat="1" ht="15.75" customHeight="1" x14ac:dyDescent="0.25">
      <c r="A8" s="83"/>
      <c r="B8" s="80"/>
      <c r="C8" s="59" t="s">
        <v>21</v>
      </c>
      <c r="D8" s="13">
        <v>4</v>
      </c>
      <c r="E8" s="13">
        <v>4</v>
      </c>
      <c r="F8" s="17" t="s">
        <v>13</v>
      </c>
      <c r="G8" s="17" t="s">
        <v>13</v>
      </c>
      <c r="H8" s="17">
        <v>3.81</v>
      </c>
      <c r="I8" s="17">
        <v>15.6</v>
      </c>
    </row>
    <row r="9" spans="1:9" s="4" customFormat="1" ht="13.2" x14ac:dyDescent="0.25">
      <c r="A9" s="83"/>
      <c r="B9" s="80"/>
      <c r="C9" s="59" t="s">
        <v>10</v>
      </c>
      <c r="D9" s="13">
        <v>6</v>
      </c>
      <c r="E9" s="13">
        <v>6</v>
      </c>
      <c r="F9" s="17">
        <v>0.02</v>
      </c>
      <c r="G9" s="17">
        <v>4.71</v>
      </c>
      <c r="H9" s="17">
        <v>0.03</v>
      </c>
      <c r="I9" s="17">
        <v>44.04</v>
      </c>
    </row>
    <row r="10" spans="1:9" s="5" customFormat="1" ht="12.75" x14ac:dyDescent="0.25">
      <c r="A10" s="81"/>
      <c r="B10" s="81"/>
      <c r="C10" s="81"/>
      <c r="D10" s="81"/>
      <c r="E10" s="81"/>
      <c r="F10" s="16">
        <f>SUM(F6:F9)</f>
        <v>8.1199999999999992</v>
      </c>
      <c r="G10" s="16">
        <f t="shared" ref="G10:I10" si="0">SUM(G6:G9)</f>
        <v>11.66</v>
      </c>
      <c r="H10" s="16">
        <f t="shared" si="0"/>
        <v>28.59</v>
      </c>
      <c r="I10" s="16">
        <f t="shared" si="0"/>
        <v>260.14</v>
      </c>
    </row>
    <row r="11" spans="1:9" s="4" customFormat="1" ht="12.75" customHeight="1" x14ac:dyDescent="0.25">
      <c r="A11" s="83" t="s">
        <v>119</v>
      </c>
      <c r="B11" s="82" t="s">
        <v>131</v>
      </c>
      <c r="C11" s="12" t="s">
        <v>37</v>
      </c>
      <c r="D11" s="14">
        <v>40</v>
      </c>
      <c r="E11" s="14">
        <v>40</v>
      </c>
      <c r="F11" s="18">
        <v>2.84</v>
      </c>
      <c r="G11" s="18">
        <v>0.44</v>
      </c>
      <c r="H11" s="18">
        <v>18.5</v>
      </c>
      <c r="I11" s="18">
        <v>91.6</v>
      </c>
    </row>
    <row r="12" spans="1:9" s="4" customFormat="1" ht="13.2" x14ac:dyDescent="0.25">
      <c r="A12" s="83"/>
      <c r="B12" s="82"/>
      <c r="C12" s="12" t="s">
        <v>12</v>
      </c>
      <c r="D12" s="14">
        <v>6</v>
      </c>
      <c r="E12" s="14">
        <v>6</v>
      </c>
      <c r="F12" s="18">
        <v>1.3</v>
      </c>
      <c r="G12" s="18">
        <v>1.35</v>
      </c>
      <c r="H12" s="18" t="s">
        <v>13</v>
      </c>
      <c r="I12" s="18">
        <v>17.350000000000001</v>
      </c>
    </row>
    <row r="13" spans="1:9" s="4" customFormat="1" ht="13.2" x14ac:dyDescent="0.25">
      <c r="A13" s="83"/>
      <c r="B13" s="82"/>
      <c r="C13" s="12" t="s">
        <v>10</v>
      </c>
      <c r="D13" s="14">
        <v>5</v>
      </c>
      <c r="E13" s="14">
        <v>5</v>
      </c>
      <c r="F13" s="18">
        <v>0.01</v>
      </c>
      <c r="G13" s="18">
        <v>3.14</v>
      </c>
      <c r="H13" s="18">
        <v>0.02</v>
      </c>
      <c r="I13" s="18">
        <v>29.36</v>
      </c>
    </row>
    <row r="14" spans="1:9" s="5" customFormat="1" ht="12.75" x14ac:dyDescent="0.25">
      <c r="A14" s="81"/>
      <c r="B14" s="81"/>
      <c r="C14" s="81"/>
      <c r="D14" s="81"/>
      <c r="E14" s="81"/>
      <c r="F14" s="16">
        <f>SUM(F11:F13)</f>
        <v>4.1499999999999995</v>
      </c>
      <c r="G14" s="16">
        <f t="shared" ref="G14:I14" si="1">SUM(G11:G13)</f>
        <v>4.93</v>
      </c>
      <c r="H14" s="16">
        <f t="shared" si="1"/>
        <v>18.52</v>
      </c>
      <c r="I14" s="16">
        <f t="shared" si="1"/>
        <v>138.31</v>
      </c>
    </row>
    <row r="15" spans="1:9" s="4" customFormat="1" ht="13.2" x14ac:dyDescent="0.25">
      <c r="A15" s="79" t="s">
        <v>43</v>
      </c>
      <c r="B15" s="80">
        <v>200</v>
      </c>
      <c r="C15" s="12" t="s">
        <v>14</v>
      </c>
      <c r="D15" s="14">
        <v>0.71</v>
      </c>
      <c r="E15" s="14">
        <v>0.71</v>
      </c>
      <c r="F15" s="18">
        <v>0.16</v>
      </c>
      <c r="G15" s="18" t="s">
        <v>13</v>
      </c>
      <c r="H15" s="18">
        <v>0.02</v>
      </c>
      <c r="I15" s="18" t="s">
        <v>13</v>
      </c>
    </row>
    <row r="16" spans="1:9" s="4" customFormat="1" ht="13.2" x14ac:dyDescent="0.25">
      <c r="A16" s="79"/>
      <c r="B16" s="80"/>
      <c r="C16" s="12" t="s">
        <v>21</v>
      </c>
      <c r="D16" s="14">
        <v>10</v>
      </c>
      <c r="E16" s="14">
        <v>10</v>
      </c>
      <c r="F16" s="18" t="s">
        <v>13</v>
      </c>
      <c r="G16" s="18" t="s">
        <v>13</v>
      </c>
      <c r="H16" s="18">
        <v>16.22</v>
      </c>
      <c r="I16" s="18">
        <v>60.6</v>
      </c>
    </row>
    <row r="17" spans="1:9" s="10" customFormat="1" ht="12.75" x14ac:dyDescent="0.25">
      <c r="A17" s="77"/>
      <c r="B17" s="77"/>
      <c r="C17" s="77"/>
      <c r="D17" s="77"/>
      <c r="E17" s="77"/>
      <c r="F17" s="16">
        <f>SUM(F15:F16)</f>
        <v>0.16</v>
      </c>
      <c r="G17" s="16">
        <f t="shared" ref="G17:I17" si="2">SUM(G15:G16)</f>
        <v>0</v>
      </c>
      <c r="H17" s="16">
        <f t="shared" si="2"/>
        <v>16.239999999999998</v>
      </c>
      <c r="I17" s="16">
        <f t="shared" si="2"/>
        <v>60.6</v>
      </c>
    </row>
    <row r="18" spans="1:9" s="8" customFormat="1" ht="13.2" x14ac:dyDescent="0.25">
      <c r="A18" s="78" t="s">
        <v>34</v>
      </c>
      <c r="B18" s="78"/>
      <c r="C18" s="78"/>
      <c r="D18" s="78"/>
      <c r="E18" s="78"/>
      <c r="F18" s="16">
        <f>F10+F14+F17</f>
        <v>12.43</v>
      </c>
      <c r="G18" s="16">
        <f t="shared" ref="G18:I18" si="3">G10+G14+G17</f>
        <v>16.59</v>
      </c>
      <c r="H18" s="16">
        <f t="shared" si="3"/>
        <v>63.349999999999994</v>
      </c>
      <c r="I18" s="16">
        <f t="shared" si="3"/>
        <v>459.05</v>
      </c>
    </row>
    <row r="19" spans="1:9" s="9" customFormat="1" ht="13.2" x14ac:dyDescent="0.25">
      <c r="A19" s="78" t="s">
        <v>17</v>
      </c>
      <c r="B19" s="78"/>
      <c r="C19" s="78"/>
      <c r="D19" s="78"/>
      <c r="E19" s="78"/>
      <c r="F19" s="78"/>
      <c r="G19" s="78"/>
      <c r="H19" s="78"/>
      <c r="I19" s="78"/>
    </row>
    <row r="20" spans="1:9" s="4" customFormat="1" ht="13.2" x14ac:dyDescent="0.25">
      <c r="A20" s="19" t="s">
        <v>15</v>
      </c>
      <c r="B20" s="20" t="s">
        <v>16</v>
      </c>
      <c r="C20" s="19" t="s">
        <v>15</v>
      </c>
      <c r="D20" s="20" t="s">
        <v>16</v>
      </c>
      <c r="E20" s="20" t="s">
        <v>16</v>
      </c>
      <c r="F20" s="21" t="s">
        <v>13</v>
      </c>
      <c r="G20" s="21" t="s">
        <v>13</v>
      </c>
      <c r="H20" s="21">
        <v>12</v>
      </c>
      <c r="I20" s="21">
        <v>48</v>
      </c>
    </row>
    <row r="21" spans="1:9" s="4" customFormat="1" ht="13.2" x14ac:dyDescent="0.25">
      <c r="A21" s="86" t="s">
        <v>18</v>
      </c>
      <c r="B21" s="86"/>
      <c r="C21" s="86"/>
      <c r="D21" s="86"/>
      <c r="E21" s="86"/>
      <c r="F21" s="86"/>
      <c r="G21" s="86"/>
      <c r="H21" s="86"/>
      <c r="I21" s="86"/>
    </row>
    <row r="22" spans="1:9" s="4" customFormat="1" ht="13.2" x14ac:dyDescent="0.25">
      <c r="A22" s="83" t="s">
        <v>73</v>
      </c>
      <c r="B22" s="87" t="s">
        <v>75</v>
      </c>
      <c r="C22" s="72" t="s">
        <v>20</v>
      </c>
      <c r="D22" s="32">
        <v>60</v>
      </c>
      <c r="E22" s="32">
        <v>48</v>
      </c>
      <c r="F22" s="21">
        <v>0.86</v>
      </c>
      <c r="G22" s="21">
        <v>0.04</v>
      </c>
      <c r="H22" s="21">
        <v>2.2599999999999998</v>
      </c>
      <c r="I22" s="21">
        <v>13</v>
      </c>
    </row>
    <row r="23" spans="1:9" s="4" customFormat="1" ht="13.2" x14ac:dyDescent="0.25">
      <c r="A23" s="83"/>
      <c r="B23" s="87"/>
      <c r="C23" s="72" t="s">
        <v>70</v>
      </c>
      <c r="D23" s="32">
        <v>45</v>
      </c>
      <c r="E23" s="32">
        <v>36</v>
      </c>
      <c r="F23" s="21">
        <v>0.54</v>
      </c>
      <c r="G23" s="21" t="s">
        <v>13</v>
      </c>
      <c r="H23" s="21">
        <v>3.37</v>
      </c>
      <c r="I23" s="21">
        <v>15.1</v>
      </c>
    </row>
    <row r="24" spans="1:9" s="4" customFormat="1" ht="13.2" x14ac:dyDescent="0.25">
      <c r="A24" s="83"/>
      <c r="B24" s="87"/>
      <c r="C24" s="72" t="s">
        <v>84</v>
      </c>
      <c r="D24" s="21">
        <v>30</v>
      </c>
      <c r="E24" s="21">
        <v>30</v>
      </c>
      <c r="F24" s="21">
        <v>0.2</v>
      </c>
      <c r="G24" s="21" t="s">
        <v>13</v>
      </c>
      <c r="H24" s="21">
        <v>0.35</v>
      </c>
      <c r="I24" s="21">
        <v>2.33</v>
      </c>
    </row>
    <row r="25" spans="1:9" s="4" customFormat="1" ht="13.2" x14ac:dyDescent="0.25">
      <c r="A25" s="83"/>
      <c r="B25" s="87"/>
      <c r="C25" s="72" t="s">
        <v>74</v>
      </c>
      <c r="D25" s="32">
        <v>50</v>
      </c>
      <c r="E25" s="32">
        <v>50</v>
      </c>
      <c r="F25" s="21">
        <v>2.1</v>
      </c>
      <c r="G25" s="21" t="s">
        <v>13</v>
      </c>
      <c r="H25" s="21">
        <v>6.35</v>
      </c>
      <c r="I25" s="21">
        <v>34.5</v>
      </c>
    </row>
    <row r="26" spans="1:9" s="4" customFormat="1" ht="13.2" x14ac:dyDescent="0.25">
      <c r="A26" s="83"/>
      <c r="B26" s="87"/>
      <c r="C26" s="72" t="s">
        <v>29</v>
      </c>
      <c r="D26" s="32">
        <v>10</v>
      </c>
      <c r="E26" s="32">
        <v>8</v>
      </c>
      <c r="F26" s="21">
        <v>0.08</v>
      </c>
      <c r="G26" s="21" t="s">
        <v>13</v>
      </c>
      <c r="H26" s="21">
        <v>0.49</v>
      </c>
      <c r="I26" s="21">
        <v>2.3199999999999998</v>
      </c>
    </row>
    <row r="27" spans="1:9" s="4" customFormat="1" ht="13.2" x14ac:dyDescent="0.25">
      <c r="A27" s="83"/>
      <c r="B27" s="87"/>
      <c r="C27" s="72" t="s">
        <v>28</v>
      </c>
      <c r="D27" s="32">
        <v>50</v>
      </c>
      <c r="E27" s="32">
        <v>48</v>
      </c>
      <c r="F27" s="21">
        <v>0.01</v>
      </c>
      <c r="G27" s="21" t="s">
        <v>13</v>
      </c>
      <c r="H27" s="21">
        <v>0.8</v>
      </c>
      <c r="I27" s="21">
        <v>3.36</v>
      </c>
    </row>
    <row r="28" spans="1:9" s="4" customFormat="1" ht="13.2" x14ac:dyDescent="0.25">
      <c r="A28" s="83"/>
      <c r="B28" s="87"/>
      <c r="C28" s="72" t="s">
        <v>23</v>
      </c>
      <c r="D28" s="32">
        <v>10</v>
      </c>
      <c r="E28" s="32">
        <v>10</v>
      </c>
      <c r="F28" s="21" t="s">
        <v>13</v>
      </c>
      <c r="G28" s="21">
        <f>3.75/4*10</f>
        <v>9.375</v>
      </c>
      <c r="H28" s="21" t="s">
        <v>13</v>
      </c>
      <c r="I28" s="21">
        <f>34.92/4*10</f>
        <v>87.300000000000011</v>
      </c>
    </row>
    <row r="29" spans="1:9" s="4" customFormat="1" ht="12.75" x14ac:dyDescent="0.2">
      <c r="A29" s="88"/>
      <c r="B29" s="88"/>
      <c r="C29" s="88"/>
      <c r="D29" s="88"/>
      <c r="E29" s="88"/>
      <c r="F29" s="16">
        <f>SUM(F22:F28)</f>
        <v>3.79</v>
      </c>
      <c r="G29" s="16">
        <f t="shared" ref="G29:I29" si="4">SUM(G22:G28)</f>
        <v>9.4149999999999991</v>
      </c>
      <c r="H29" s="16">
        <f t="shared" si="4"/>
        <v>13.62</v>
      </c>
      <c r="I29" s="16">
        <f t="shared" si="4"/>
        <v>157.91000000000003</v>
      </c>
    </row>
    <row r="30" spans="1:9" s="4" customFormat="1" ht="13.2" x14ac:dyDescent="0.25">
      <c r="A30" s="83" t="s">
        <v>24</v>
      </c>
      <c r="B30" s="87" t="s">
        <v>25</v>
      </c>
      <c r="C30" s="27" t="s">
        <v>26</v>
      </c>
      <c r="D30" s="20">
        <v>30</v>
      </c>
      <c r="E30" s="20">
        <v>30</v>
      </c>
      <c r="F30" s="21">
        <v>5.79</v>
      </c>
      <c r="G30" s="21">
        <v>0.42</v>
      </c>
      <c r="H30" s="21">
        <v>5.94</v>
      </c>
      <c r="I30" s="21">
        <v>90.3</v>
      </c>
    </row>
    <row r="31" spans="1:9" s="4" customFormat="1" ht="13.2" x14ac:dyDescent="0.25">
      <c r="A31" s="83"/>
      <c r="B31" s="87"/>
      <c r="C31" s="27" t="s">
        <v>27</v>
      </c>
      <c r="D31" s="20">
        <v>37</v>
      </c>
      <c r="E31" s="20">
        <v>25.9</v>
      </c>
      <c r="F31" s="21">
        <v>3.65</v>
      </c>
      <c r="G31" s="21">
        <v>1.27</v>
      </c>
      <c r="H31" s="21" t="s">
        <v>13</v>
      </c>
      <c r="I31" s="21">
        <v>26.12</v>
      </c>
    </row>
    <row r="32" spans="1:9" s="4" customFormat="1" ht="13.2" x14ac:dyDescent="0.25">
      <c r="A32" s="83"/>
      <c r="B32" s="87"/>
      <c r="C32" s="27" t="s">
        <v>28</v>
      </c>
      <c r="D32" s="20">
        <v>60</v>
      </c>
      <c r="E32" s="20">
        <v>42</v>
      </c>
      <c r="F32" s="21">
        <v>0.84</v>
      </c>
      <c r="G32" s="21">
        <v>0.16</v>
      </c>
      <c r="H32" s="21">
        <v>6.84</v>
      </c>
      <c r="I32" s="21">
        <v>33.6</v>
      </c>
    </row>
    <row r="33" spans="1:9" s="4" customFormat="1" ht="13.2" x14ac:dyDescent="0.25">
      <c r="A33" s="83"/>
      <c r="B33" s="87"/>
      <c r="C33" s="27" t="s">
        <v>22</v>
      </c>
      <c r="D33" s="20">
        <v>10</v>
      </c>
      <c r="E33" s="20">
        <v>8</v>
      </c>
      <c r="F33" s="21">
        <v>0.11</v>
      </c>
      <c r="G33" s="21" t="s">
        <v>13</v>
      </c>
      <c r="H33" s="21">
        <v>0.73</v>
      </c>
      <c r="I33" s="21">
        <v>3.3</v>
      </c>
    </row>
    <row r="34" spans="1:9" s="4" customFormat="1" ht="13.2" x14ac:dyDescent="0.25">
      <c r="A34" s="83"/>
      <c r="B34" s="87"/>
      <c r="C34" s="27" t="s">
        <v>10</v>
      </c>
      <c r="D34" s="20">
        <v>3</v>
      </c>
      <c r="E34" s="20">
        <v>3</v>
      </c>
      <c r="F34" s="21">
        <v>0.01</v>
      </c>
      <c r="G34" s="21">
        <v>2.35</v>
      </c>
      <c r="H34" s="21">
        <v>0.01</v>
      </c>
      <c r="I34" s="21">
        <v>22.02</v>
      </c>
    </row>
    <row r="35" spans="1:9" s="4" customFormat="1" ht="13.2" x14ac:dyDescent="0.25">
      <c r="A35" s="83"/>
      <c r="B35" s="87"/>
      <c r="C35" s="27" t="s">
        <v>29</v>
      </c>
      <c r="D35" s="20">
        <v>20</v>
      </c>
      <c r="E35" s="20">
        <v>16</v>
      </c>
      <c r="F35" s="21">
        <v>0.04</v>
      </c>
      <c r="G35" s="21" t="s">
        <v>13</v>
      </c>
      <c r="H35" s="21">
        <v>1.1000000000000001</v>
      </c>
      <c r="I35" s="21">
        <v>5</v>
      </c>
    </row>
    <row r="36" spans="1:9" s="28" customFormat="1" ht="12.75" x14ac:dyDescent="0.2">
      <c r="A36" s="94"/>
      <c r="B36" s="95"/>
      <c r="C36" s="95"/>
      <c r="D36" s="95"/>
      <c r="E36" s="96"/>
      <c r="F36" s="16">
        <f>SUM(F30:F35)</f>
        <v>10.439999999999998</v>
      </c>
      <c r="G36" s="16">
        <f t="shared" ref="G36:I36" si="5">SUM(G30:G35)</f>
        <v>4.2</v>
      </c>
      <c r="H36" s="16">
        <f t="shared" si="5"/>
        <v>14.620000000000001</v>
      </c>
      <c r="I36" s="16">
        <f t="shared" si="5"/>
        <v>180.34000000000003</v>
      </c>
    </row>
    <row r="37" spans="1:9" s="4" customFormat="1" ht="13.2" x14ac:dyDescent="0.25">
      <c r="A37" s="83" t="s">
        <v>30</v>
      </c>
      <c r="B37" s="87" t="s">
        <v>147</v>
      </c>
      <c r="C37" s="27" t="s">
        <v>27</v>
      </c>
      <c r="D37" s="20">
        <v>69</v>
      </c>
      <c r="E37" s="20">
        <v>69</v>
      </c>
      <c r="F37" s="21">
        <v>9.73</v>
      </c>
      <c r="G37" s="21">
        <v>3.38</v>
      </c>
      <c r="H37" s="21" t="s">
        <v>13</v>
      </c>
      <c r="I37" s="21">
        <v>69.58</v>
      </c>
    </row>
    <row r="38" spans="1:9" s="4" customFormat="1" ht="13.2" x14ac:dyDescent="0.25">
      <c r="A38" s="83"/>
      <c r="B38" s="87"/>
      <c r="C38" s="27" t="s">
        <v>31</v>
      </c>
      <c r="D38" s="20">
        <v>7</v>
      </c>
      <c r="E38" s="20">
        <v>7</v>
      </c>
      <c r="F38" s="21">
        <v>0.34</v>
      </c>
      <c r="G38" s="21" t="s">
        <v>13</v>
      </c>
      <c r="H38" s="21">
        <v>1.33</v>
      </c>
      <c r="I38" s="21">
        <v>7</v>
      </c>
    </row>
    <row r="39" spans="1:9" s="4" customFormat="1" ht="13.2" x14ac:dyDescent="0.25">
      <c r="A39" s="83"/>
      <c r="B39" s="87"/>
      <c r="C39" s="27" t="s">
        <v>28</v>
      </c>
      <c r="D39" s="20">
        <v>200</v>
      </c>
      <c r="E39" s="20">
        <v>140</v>
      </c>
      <c r="F39" s="21">
        <v>2.52</v>
      </c>
      <c r="G39" s="21">
        <v>0.55000000000000004</v>
      </c>
      <c r="H39" s="21">
        <v>22.82</v>
      </c>
      <c r="I39" s="21">
        <v>112</v>
      </c>
    </row>
    <row r="40" spans="1:9" s="4" customFormat="1" ht="13.2" x14ac:dyDescent="0.25">
      <c r="A40" s="83"/>
      <c r="B40" s="87"/>
      <c r="C40" s="27" t="s">
        <v>10</v>
      </c>
      <c r="D40" s="20">
        <v>5</v>
      </c>
      <c r="E40" s="20">
        <v>5</v>
      </c>
      <c r="F40" s="21">
        <v>0.01</v>
      </c>
      <c r="G40" s="21">
        <v>3.14</v>
      </c>
      <c r="H40" s="21">
        <v>0.02</v>
      </c>
      <c r="I40" s="21">
        <v>29.36</v>
      </c>
    </row>
    <row r="41" spans="1:9" s="4" customFormat="1" ht="13.2" x14ac:dyDescent="0.25">
      <c r="A41" s="83"/>
      <c r="B41" s="87"/>
      <c r="C41" s="27" t="s">
        <v>23</v>
      </c>
      <c r="D41" s="20">
        <v>3</v>
      </c>
      <c r="E41" s="20">
        <v>3</v>
      </c>
      <c r="F41" s="21" t="s">
        <v>13</v>
      </c>
      <c r="G41" s="21">
        <v>2.81</v>
      </c>
      <c r="H41" s="21" t="s">
        <v>13</v>
      </c>
      <c r="I41" s="21">
        <v>26.19</v>
      </c>
    </row>
    <row r="42" spans="1:9" s="4" customFormat="1" ht="13.2" x14ac:dyDescent="0.25">
      <c r="A42" s="83"/>
      <c r="B42" s="87"/>
      <c r="C42" s="27" t="s">
        <v>32</v>
      </c>
      <c r="D42" s="20">
        <v>50</v>
      </c>
      <c r="E42" s="20">
        <v>50</v>
      </c>
      <c r="F42" s="21">
        <v>1.4</v>
      </c>
      <c r="G42" s="21">
        <v>7.6</v>
      </c>
      <c r="H42" s="21">
        <v>2.35</v>
      </c>
      <c r="I42" s="21">
        <v>29</v>
      </c>
    </row>
    <row r="43" spans="1:9" s="4" customFormat="1" ht="13.2" x14ac:dyDescent="0.25">
      <c r="A43" s="83"/>
      <c r="B43" s="87"/>
      <c r="C43" s="27" t="s">
        <v>33</v>
      </c>
      <c r="D43" s="20">
        <v>4</v>
      </c>
      <c r="E43" s="20">
        <v>3.48</v>
      </c>
      <c r="F43" s="21">
        <v>0.64</v>
      </c>
      <c r="G43" s="21">
        <v>1.03</v>
      </c>
      <c r="H43" s="21">
        <v>0.01</v>
      </c>
      <c r="I43" s="21">
        <v>14.5</v>
      </c>
    </row>
    <row r="44" spans="1:9" s="4" customFormat="1" ht="12.75" x14ac:dyDescent="0.2">
      <c r="A44" s="88"/>
      <c r="B44" s="88"/>
      <c r="C44" s="88"/>
      <c r="D44" s="88"/>
      <c r="E44" s="88"/>
      <c r="F44" s="16">
        <f>SUM(F37:F43)</f>
        <v>14.64</v>
      </c>
      <c r="G44" s="16">
        <f t="shared" ref="G44:I44" si="6">SUM(G37:G43)</f>
        <v>18.510000000000002</v>
      </c>
      <c r="H44" s="16">
        <f t="shared" si="6"/>
        <v>26.53</v>
      </c>
      <c r="I44" s="16">
        <f t="shared" si="6"/>
        <v>287.63</v>
      </c>
    </row>
    <row r="45" spans="1:9" s="4" customFormat="1" ht="13.2" x14ac:dyDescent="0.25">
      <c r="A45" s="83" t="s">
        <v>35</v>
      </c>
      <c r="B45" s="87" t="s">
        <v>36</v>
      </c>
      <c r="C45" s="39" t="s">
        <v>95</v>
      </c>
      <c r="D45" s="20">
        <v>10</v>
      </c>
      <c r="E45" s="20">
        <v>10</v>
      </c>
      <c r="F45" s="21">
        <v>0.44</v>
      </c>
      <c r="G45" s="21" t="s">
        <v>13</v>
      </c>
      <c r="H45" s="21">
        <v>0.62</v>
      </c>
      <c r="I45" s="21">
        <v>27.9</v>
      </c>
    </row>
    <row r="46" spans="1:9" s="4" customFormat="1" ht="13.2" x14ac:dyDescent="0.25">
      <c r="A46" s="83"/>
      <c r="B46" s="87"/>
      <c r="C46" s="27" t="s">
        <v>21</v>
      </c>
      <c r="D46" s="20">
        <v>15</v>
      </c>
      <c r="E46" s="20">
        <v>15</v>
      </c>
      <c r="F46" s="21" t="s">
        <v>13</v>
      </c>
      <c r="G46" s="21" t="s">
        <v>13</v>
      </c>
      <c r="H46" s="21">
        <v>14.3</v>
      </c>
      <c r="I46" s="21">
        <v>58.5</v>
      </c>
    </row>
    <row r="47" spans="1:9" s="4" customFormat="1" ht="12.75" x14ac:dyDescent="0.2">
      <c r="A47" s="88"/>
      <c r="B47" s="88"/>
      <c r="C47" s="88"/>
      <c r="D47" s="88"/>
      <c r="E47" s="88"/>
      <c r="F47" s="16">
        <f>SUM(F45:F46)</f>
        <v>0.44</v>
      </c>
      <c r="G47" s="16">
        <f t="shared" ref="G47:I47" si="7">SUM(G45:G46)</f>
        <v>0</v>
      </c>
      <c r="H47" s="16">
        <f t="shared" si="7"/>
        <v>14.92</v>
      </c>
      <c r="I47" s="16">
        <f t="shared" si="7"/>
        <v>86.4</v>
      </c>
    </row>
    <row r="48" spans="1:9" s="4" customFormat="1" ht="26.4" x14ac:dyDescent="0.25">
      <c r="A48" s="27" t="s">
        <v>37</v>
      </c>
      <c r="B48" s="29" t="s">
        <v>38</v>
      </c>
      <c r="C48" s="27" t="s">
        <v>37</v>
      </c>
      <c r="D48" s="20">
        <v>40</v>
      </c>
      <c r="E48" s="20">
        <v>40</v>
      </c>
      <c r="F48" s="21">
        <v>2.08</v>
      </c>
      <c r="G48" s="21">
        <v>0.48</v>
      </c>
      <c r="H48" s="21">
        <v>17.7</v>
      </c>
      <c r="I48" s="21">
        <v>85.6</v>
      </c>
    </row>
    <row r="49" spans="1:9" s="28" customFormat="1" ht="13.2" x14ac:dyDescent="0.25">
      <c r="A49" s="84" t="s">
        <v>34</v>
      </c>
      <c r="B49" s="84"/>
      <c r="C49" s="84"/>
      <c r="D49" s="84"/>
      <c r="E49" s="84"/>
      <c r="F49" s="16">
        <f>F29+F36+F44+F47+F48</f>
        <v>31.39</v>
      </c>
      <c r="G49" s="16">
        <f t="shared" ref="G49:I49" si="8">G29+G36+G44+G47+G48</f>
        <v>32.604999999999997</v>
      </c>
      <c r="H49" s="16">
        <f t="shared" si="8"/>
        <v>87.39</v>
      </c>
      <c r="I49" s="16">
        <f t="shared" si="8"/>
        <v>797.88000000000011</v>
      </c>
    </row>
    <row r="50" spans="1:9" s="4" customFormat="1" ht="13.2" x14ac:dyDescent="0.25">
      <c r="A50" s="84" t="s">
        <v>39</v>
      </c>
      <c r="B50" s="84"/>
      <c r="C50" s="84"/>
      <c r="D50" s="84"/>
      <c r="E50" s="84"/>
      <c r="F50" s="84"/>
      <c r="G50" s="84"/>
      <c r="H50" s="84"/>
      <c r="I50" s="84"/>
    </row>
    <row r="51" spans="1:9" s="4" customFormat="1" ht="13.2" x14ac:dyDescent="0.25">
      <c r="A51" s="89" t="s">
        <v>50</v>
      </c>
      <c r="B51" s="74" t="s">
        <v>148</v>
      </c>
      <c r="C51" s="63" t="s">
        <v>50</v>
      </c>
      <c r="D51" s="20">
        <v>50</v>
      </c>
      <c r="E51" s="20">
        <v>50</v>
      </c>
      <c r="F51" s="21">
        <v>4.25</v>
      </c>
      <c r="G51" s="21">
        <v>5</v>
      </c>
      <c r="H51" s="21">
        <v>1.75</v>
      </c>
      <c r="I51" s="21">
        <v>69</v>
      </c>
    </row>
    <row r="52" spans="1:9" s="4" customFormat="1" ht="12.75" customHeight="1" x14ac:dyDescent="0.25">
      <c r="A52" s="90"/>
      <c r="B52" s="75"/>
      <c r="C52" s="63" t="s">
        <v>106</v>
      </c>
      <c r="D52" s="20">
        <v>11</v>
      </c>
      <c r="E52" s="20">
        <v>11</v>
      </c>
      <c r="F52" s="21">
        <f>2.1/100*7</f>
        <v>0.14700000000000002</v>
      </c>
      <c r="G52" s="21">
        <f>28.2/100*7</f>
        <v>1.9739999999999998</v>
      </c>
      <c r="H52" s="21">
        <f>3.1/100*7</f>
        <v>0.217</v>
      </c>
      <c r="I52" s="21">
        <f>284/100*7</f>
        <v>19.88</v>
      </c>
    </row>
    <row r="53" spans="1:9" s="4" customFormat="1" ht="13.2" x14ac:dyDescent="0.25">
      <c r="A53" s="91"/>
      <c r="B53" s="76"/>
      <c r="C53" s="63" t="s">
        <v>21</v>
      </c>
      <c r="D53" s="13">
        <v>5</v>
      </c>
      <c r="E53" s="13">
        <v>5</v>
      </c>
      <c r="F53" s="17" t="s">
        <v>13</v>
      </c>
      <c r="G53" s="17" t="s">
        <v>13</v>
      </c>
      <c r="H53" s="17">
        <v>4.99</v>
      </c>
      <c r="I53" s="17">
        <v>18.95</v>
      </c>
    </row>
    <row r="54" spans="1:9" s="4" customFormat="1" ht="13.2" x14ac:dyDescent="0.25">
      <c r="A54" s="88"/>
      <c r="B54" s="88"/>
      <c r="C54" s="88"/>
      <c r="D54" s="88"/>
      <c r="E54" s="88"/>
      <c r="F54" s="66">
        <f>SUM(F51:F51)</f>
        <v>4.25</v>
      </c>
      <c r="G54" s="66">
        <f>SUM(G51:G51)</f>
        <v>5</v>
      </c>
      <c r="H54" s="66">
        <f>SUM(H51:H51)</f>
        <v>1.75</v>
      </c>
      <c r="I54" s="66">
        <f>SUM(I51:I51)</f>
        <v>69</v>
      </c>
    </row>
    <row r="55" spans="1:9" s="4" customFormat="1" ht="26.4" x14ac:dyDescent="0.25">
      <c r="A55" s="46" t="s">
        <v>67</v>
      </c>
      <c r="B55" s="50" t="s">
        <v>68</v>
      </c>
      <c r="C55" s="46" t="s">
        <v>67</v>
      </c>
      <c r="D55" s="20">
        <v>20</v>
      </c>
      <c r="E55" s="20">
        <v>20</v>
      </c>
      <c r="F55" s="21">
        <v>1.57</v>
      </c>
      <c r="G55" s="21">
        <v>1.92</v>
      </c>
      <c r="H55" s="21">
        <v>11.03</v>
      </c>
      <c r="I55" s="21">
        <v>66.81</v>
      </c>
    </row>
    <row r="56" spans="1:9" s="4" customFormat="1" ht="13.2" x14ac:dyDescent="0.25">
      <c r="A56" s="88"/>
      <c r="B56" s="88"/>
      <c r="C56" s="88"/>
      <c r="D56" s="88"/>
      <c r="E56" s="88"/>
      <c r="F56" s="49">
        <f>SUM(F55:F55)</f>
        <v>1.57</v>
      </c>
      <c r="G56" s="49">
        <f>SUM(G55:G55)</f>
        <v>1.92</v>
      </c>
      <c r="H56" s="49">
        <f>SUM(H55:H55)</f>
        <v>11.03</v>
      </c>
      <c r="I56" s="49">
        <f>SUM(I55:I55)</f>
        <v>66.81</v>
      </c>
    </row>
    <row r="57" spans="1:9" s="4" customFormat="1" ht="13.2" x14ac:dyDescent="0.25">
      <c r="A57" s="83" t="s">
        <v>51</v>
      </c>
      <c r="B57" s="80">
        <v>200</v>
      </c>
      <c r="C57" s="48" t="s">
        <v>52</v>
      </c>
      <c r="D57" s="47">
        <v>1.07</v>
      </c>
      <c r="E57" s="47">
        <v>1.07</v>
      </c>
      <c r="F57" s="18">
        <v>0.26</v>
      </c>
      <c r="G57" s="18">
        <v>0.18</v>
      </c>
      <c r="H57" s="18">
        <v>0.26</v>
      </c>
      <c r="I57" s="18">
        <v>4.07</v>
      </c>
    </row>
    <row r="58" spans="1:9" s="4" customFormat="1" ht="13.2" x14ac:dyDescent="0.25">
      <c r="A58" s="83"/>
      <c r="B58" s="80"/>
      <c r="C58" s="48" t="s">
        <v>32</v>
      </c>
      <c r="D58" s="47">
        <v>100</v>
      </c>
      <c r="E58" s="47">
        <v>100</v>
      </c>
      <c r="F58" s="18">
        <v>2.8</v>
      </c>
      <c r="G58" s="18">
        <v>3.2</v>
      </c>
      <c r="H58" s="18">
        <v>4.7</v>
      </c>
      <c r="I58" s="18">
        <v>59</v>
      </c>
    </row>
    <row r="59" spans="1:9" s="4" customFormat="1" ht="13.2" x14ac:dyDescent="0.25">
      <c r="A59" s="83"/>
      <c r="B59" s="80"/>
      <c r="C59" s="48" t="s">
        <v>21</v>
      </c>
      <c r="D59" s="47">
        <v>12</v>
      </c>
      <c r="E59" s="47">
        <v>12</v>
      </c>
      <c r="F59" s="18" t="s">
        <v>13</v>
      </c>
      <c r="G59" s="18" t="s">
        <v>13</v>
      </c>
      <c r="H59" s="18">
        <v>11.4</v>
      </c>
      <c r="I59" s="18">
        <v>46.8</v>
      </c>
    </row>
    <row r="60" spans="1:9" s="4" customFormat="1" ht="13.2" x14ac:dyDescent="0.25">
      <c r="A60" s="88"/>
      <c r="B60" s="88"/>
      <c r="C60" s="88"/>
      <c r="D60" s="88"/>
      <c r="E60" s="88"/>
      <c r="F60" s="16">
        <f>SUM(F57:F59)</f>
        <v>3.0599999999999996</v>
      </c>
      <c r="G60" s="49">
        <f t="shared" ref="G60:I60" si="9">SUM(G57:G59)</f>
        <v>3.3800000000000003</v>
      </c>
      <c r="H60" s="49">
        <f t="shared" si="9"/>
        <v>16.36</v>
      </c>
      <c r="I60" s="49">
        <f t="shared" si="9"/>
        <v>109.87</v>
      </c>
    </row>
    <row r="61" spans="1:9" s="28" customFormat="1" ht="13.2" x14ac:dyDescent="0.25">
      <c r="A61" s="84" t="s">
        <v>34</v>
      </c>
      <c r="B61" s="84"/>
      <c r="C61" s="84"/>
      <c r="D61" s="84"/>
      <c r="E61" s="84"/>
      <c r="F61" s="16">
        <f>F52+F56+F60+F54</f>
        <v>9.0269999999999992</v>
      </c>
      <c r="G61" s="60">
        <f t="shared" ref="G61:I61" si="10">G52+G56+G60+G54</f>
        <v>12.274000000000001</v>
      </c>
      <c r="H61" s="60">
        <f t="shared" si="10"/>
        <v>29.356999999999999</v>
      </c>
      <c r="I61" s="60">
        <f t="shared" si="10"/>
        <v>265.56</v>
      </c>
    </row>
    <row r="62" spans="1:9" s="30" customFormat="1" ht="13.2" x14ac:dyDescent="0.3">
      <c r="A62" s="85" t="s">
        <v>44</v>
      </c>
      <c r="B62" s="85"/>
      <c r="C62" s="85"/>
      <c r="D62" s="85"/>
      <c r="E62" s="85"/>
      <c r="F62" s="16">
        <f>SUM(F18+F49+F61,F20)</f>
        <v>52.847000000000001</v>
      </c>
      <c r="G62" s="16">
        <f>SUM(G18+G49+G61,G20)</f>
        <v>61.468999999999994</v>
      </c>
      <c r="H62" s="16">
        <f>SUM(H18+H49+H61,H20)</f>
        <v>192.09700000000001</v>
      </c>
      <c r="I62" s="16">
        <f>SUM(I18+I49+I61,I20)</f>
        <v>1570.49</v>
      </c>
    </row>
    <row r="63" spans="1:9" s="4" customFormat="1" ht="13.2" x14ac:dyDescent="0.25">
      <c r="A63" s="22"/>
      <c r="B63" s="23"/>
      <c r="C63" s="25"/>
      <c r="F63" s="8"/>
      <c r="G63" s="8"/>
      <c r="H63" s="8"/>
      <c r="I63" s="8"/>
    </row>
    <row r="64" spans="1:9" s="4" customFormat="1" ht="13.2" x14ac:dyDescent="0.25">
      <c r="A64" s="22"/>
      <c r="B64" s="23"/>
      <c r="C64" s="25"/>
      <c r="F64" s="8"/>
      <c r="G64" s="8"/>
      <c r="H64" s="8"/>
      <c r="I64" s="8"/>
    </row>
    <row r="65" spans="1:9" s="4" customFormat="1" ht="13.2" x14ac:dyDescent="0.25">
      <c r="A65" s="22"/>
      <c r="B65" s="23"/>
      <c r="C65" s="25"/>
      <c r="F65" s="8"/>
      <c r="G65" s="8"/>
      <c r="H65" s="8"/>
      <c r="I65" s="8"/>
    </row>
    <row r="66" spans="1:9" s="4" customFormat="1" ht="13.2" x14ac:dyDescent="0.25">
      <c r="A66" s="22"/>
      <c r="B66" s="23"/>
      <c r="C66" s="25"/>
      <c r="F66" s="8"/>
      <c r="G66" s="8"/>
      <c r="H66" s="8"/>
      <c r="I66" s="8"/>
    </row>
    <row r="67" spans="1:9" s="4" customFormat="1" ht="13.2" x14ac:dyDescent="0.25">
      <c r="A67" s="22"/>
      <c r="B67" s="23"/>
      <c r="C67" s="25"/>
      <c r="F67" s="8"/>
      <c r="G67" s="8"/>
      <c r="H67" s="8"/>
      <c r="I67" s="8"/>
    </row>
    <row r="68" spans="1:9" s="4" customFormat="1" ht="13.2" x14ac:dyDescent="0.25">
      <c r="A68" s="22"/>
      <c r="B68" s="23"/>
      <c r="C68" s="25"/>
      <c r="F68" s="8"/>
      <c r="G68" s="8"/>
      <c r="H68" s="8"/>
      <c r="I68" s="8"/>
    </row>
    <row r="69" spans="1:9" s="4" customFormat="1" ht="13.2" x14ac:dyDescent="0.25">
      <c r="B69" s="23"/>
      <c r="C69" s="25"/>
      <c r="F69" s="8"/>
      <c r="G69" s="8"/>
      <c r="H69" s="8"/>
      <c r="I69" s="8"/>
    </row>
    <row r="70" spans="1:9" s="4" customFormat="1" ht="13.2" x14ac:dyDescent="0.25">
      <c r="B70" s="23"/>
      <c r="C70" s="25"/>
      <c r="F70" s="8"/>
      <c r="G70" s="8"/>
      <c r="H70" s="8"/>
      <c r="I70" s="8"/>
    </row>
    <row r="71" spans="1:9" s="4" customFormat="1" ht="13.2" x14ac:dyDescent="0.25">
      <c r="B71" s="23"/>
      <c r="C71" s="25"/>
      <c r="F71" s="8"/>
      <c r="G71" s="8"/>
      <c r="H71" s="8"/>
      <c r="I71" s="8"/>
    </row>
    <row r="72" spans="1:9" s="4" customFormat="1" ht="13.2" x14ac:dyDescent="0.25">
      <c r="B72" s="23"/>
      <c r="C72" s="25"/>
      <c r="F72" s="8"/>
      <c r="G72" s="8"/>
      <c r="H72" s="8"/>
      <c r="I72" s="8"/>
    </row>
    <row r="73" spans="1:9" s="4" customFormat="1" ht="13.2" x14ac:dyDescent="0.25">
      <c r="B73" s="23"/>
      <c r="C73" s="25"/>
      <c r="F73" s="8"/>
      <c r="G73" s="8"/>
      <c r="H73" s="8"/>
      <c r="I73" s="8"/>
    </row>
    <row r="74" spans="1:9" s="4" customFormat="1" ht="13.2" x14ac:dyDescent="0.25">
      <c r="B74" s="23"/>
      <c r="C74" s="25"/>
      <c r="F74" s="8"/>
      <c r="G74" s="8"/>
      <c r="H74" s="8"/>
      <c r="I74" s="8"/>
    </row>
    <row r="75" spans="1:9" s="4" customFormat="1" ht="13.2" x14ac:dyDescent="0.25">
      <c r="B75" s="23"/>
      <c r="C75" s="25"/>
      <c r="F75" s="8"/>
      <c r="G75" s="8"/>
      <c r="H75" s="8"/>
      <c r="I75" s="8"/>
    </row>
    <row r="76" spans="1:9" x14ac:dyDescent="0.3">
      <c r="B76" s="24"/>
      <c r="C76" s="26"/>
      <c r="F76" s="7"/>
      <c r="G76" s="7"/>
      <c r="H76" s="7"/>
      <c r="I76" s="7"/>
    </row>
    <row r="77" spans="1:9" x14ac:dyDescent="0.3">
      <c r="B77" s="24"/>
      <c r="C77" s="26"/>
      <c r="F77" s="7"/>
      <c r="G77" s="7"/>
      <c r="H77" s="7"/>
      <c r="I77" s="7"/>
    </row>
    <row r="78" spans="1:9" x14ac:dyDescent="0.3">
      <c r="B78" s="24"/>
      <c r="C78" s="26"/>
      <c r="F78" s="7"/>
      <c r="G78" s="7"/>
      <c r="H78" s="7"/>
      <c r="I78" s="7"/>
    </row>
    <row r="79" spans="1:9" x14ac:dyDescent="0.3">
      <c r="B79" s="24"/>
      <c r="C79" s="26"/>
      <c r="F79" s="7"/>
      <c r="G79" s="7"/>
      <c r="H79" s="7"/>
      <c r="I79" s="7"/>
    </row>
    <row r="80" spans="1:9" x14ac:dyDescent="0.3">
      <c r="B80" s="24"/>
      <c r="C80" s="26"/>
      <c r="F80" s="7"/>
      <c r="G80" s="7"/>
      <c r="H80" s="7"/>
      <c r="I80" s="7"/>
    </row>
    <row r="81" spans="2:9" x14ac:dyDescent="0.3">
      <c r="B81" s="24"/>
      <c r="C81" s="26"/>
      <c r="F81" s="7"/>
      <c r="G81" s="7"/>
      <c r="H81" s="7"/>
      <c r="I81" s="7"/>
    </row>
    <row r="82" spans="2:9" x14ac:dyDescent="0.3">
      <c r="B82" s="24"/>
      <c r="C82" s="26"/>
      <c r="F82" s="7"/>
      <c r="G82" s="7"/>
      <c r="H82" s="7"/>
      <c r="I82" s="7"/>
    </row>
    <row r="83" spans="2:9" x14ac:dyDescent="0.3">
      <c r="B83" s="24"/>
      <c r="C83" s="26"/>
      <c r="F83" s="7"/>
      <c r="G83" s="7"/>
      <c r="H83" s="7"/>
      <c r="I83" s="7"/>
    </row>
    <row r="84" spans="2:9" x14ac:dyDescent="0.3">
      <c r="B84" s="24"/>
      <c r="F84" s="7"/>
      <c r="G84" s="7"/>
      <c r="H84" s="7"/>
      <c r="I84" s="7"/>
    </row>
    <row r="85" spans="2:9" x14ac:dyDescent="0.3">
      <c r="B85" s="24"/>
      <c r="F85" s="7"/>
      <c r="G85" s="7"/>
      <c r="H85" s="7"/>
      <c r="I85" s="7"/>
    </row>
    <row r="86" spans="2:9" x14ac:dyDescent="0.3">
      <c r="B86" s="24"/>
      <c r="F86" s="7"/>
      <c r="G86" s="7"/>
      <c r="H86" s="7"/>
      <c r="I86" s="7"/>
    </row>
    <row r="87" spans="2:9" x14ac:dyDescent="0.3">
      <c r="B87" s="24"/>
      <c r="F87" s="7"/>
      <c r="G87" s="7"/>
      <c r="H87" s="7"/>
      <c r="I87" s="7"/>
    </row>
    <row r="88" spans="2:9" x14ac:dyDescent="0.3">
      <c r="B88" s="24"/>
      <c r="F88" s="7"/>
      <c r="G88" s="7"/>
      <c r="H88" s="7"/>
      <c r="I88" s="7"/>
    </row>
    <row r="89" spans="2:9" x14ac:dyDescent="0.3">
      <c r="B89" s="24"/>
      <c r="F89" s="7"/>
      <c r="G89" s="7"/>
      <c r="H89" s="7"/>
      <c r="I89" s="7"/>
    </row>
    <row r="90" spans="2:9" x14ac:dyDescent="0.3">
      <c r="B90" s="24"/>
      <c r="F90" s="7"/>
      <c r="G90" s="7"/>
      <c r="H90" s="7"/>
      <c r="I90" s="7"/>
    </row>
    <row r="91" spans="2:9" x14ac:dyDescent="0.3">
      <c r="B91" s="24"/>
      <c r="F91" s="7"/>
      <c r="G91" s="7"/>
      <c r="H91" s="7"/>
      <c r="I91" s="7"/>
    </row>
    <row r="92" spans="2:9" x14ac:dyDescent="0.3">
      <c r="B92" s="24"/>
      <c r="F92" s="7"/>
      <c r="G92" s="7"/>
      <c r="H92" s="7"/>
      <c r="I92" s="7"/>
    </row>
    <row r="93" spans="2:9" x14ac:dyDescent="0.3">
      <c r="B93" s="24"/>
      <c r="F93" s="7"/>
      <c r="G93" s="7"/>
      <c r="H93" s="7"/>
      <c r="I93" s="7"/>
    </row>
    <row r="94" spans="2:9" x14ac:dyDescent="0.3">
      <c r="B94" s="24"/>
      <c r="F94" s="7"/>
      <c r="G94" s="7"/>
      <c r="H94" s="7"/>
      <c r="I94" s="7"/>
    </row>
    <row r="95" spans="2:9" x14ac:dyDescent="0.3">
      <c r="B95" s="24"/>
      <c r="F95" s="7"/>
      <c r="G95" s="7"/>
      <c r="H95" s="7"/>
      <c r="I95" s="7"/>
    </row>
    <row r="96" spans="2:9" x14ac:dyDescent="0.3">
      <c r="B96" s="24"/>
      <c r="F96" s="7"/>
      <c r="G96" s="7"/>
      <c r="H96" s="7"/>
      <c r="I96" s="7"/>
    </row>
    <row r="97" spans="2:9" x14ac:dyDescent="0.3">
      <c r="B97" s="24"/>
      <c r="F97" s="7"/>
      <c r="G97" s="7"/>
      <c r="H97" s="7"/>
      <c r="I97" s="7"/>
    </row>
    <row r="98" spans="2:9" x14ac:dyDescent="0.3">
      <c r="F98" s="7"/>
      <c r="G98" s="7"/>
      <c r="H98" s="7"/>
      <c r="I98" s="7"/>
    </row>
    <row r="99" spans="2:9" x14ac:dyDescent="0.3">
      <c r="F99" s="7"/>
      <c r="G99" s="7"/>
      <c r="H99" s="7"/>
      <c r="I99" s="7"/>
    </row>
    <row r="100" spans="2:9" x14ac:dyDescent="0.3">
      <c r="F100" s="7"/>
      <c r="G100" s="7"/>
      <c r="H100" s="7"/>
      <c r="I100" s="7"/>
    </row>
    <row r="101" spans="2:9" x14ac:dyDescent="0.3">
      <c r="F101" s="7"/>
      <c r="G101" s="7"/>
      <c r="H101" s="7"/>
      <c r="I101" s="7"/>
    </row>
    <row r="102" spans="2:9" x14ac:dyDescent="0.3">
      <c r="F102" s="7"/>
      <c r="G102" s="7"/>
      <c r="H102" s="7"/>
      <c r="I102" s="7"/>
    </row>
    <row r="103" spans="2:9" x14ac:dyDescent="0.3">
      <c r="F103" s="7"/>
      <c r="G103" s="7"/>
      <c r="H103" s="7"/>
      <c r="I103" s="7"/>
    </row>
    <row r="104" spans="2:9" x14ac:dyDescent="0.3">
      <c r="F104" s="7"/>
      <c r="G104" s="7"/>
      <c r="H104" s="7"/>
      <c r="I104" s="7"/>
    </row>
    <row r="105" spans="2:9" x14ac:dyDescent="0.3">
      <c r="F105" s="7"/>
      <c r="G105" s="7"/>
      <c r="H105" s="7"/>
      <c r="I105" s="7"/>
    </row>
    <row r="106" spans="2:9" x14ac:dyDescent="0.3">
      <c r="F106" s="7"/>
      <c r="G106" s="7"/>
      <c r="H106" s="7"/>
      <c r="I106" s="7"/>
    </row>
    <row r="107" spans="2:9" x14ac:dyDescent="0.3">
      <c r="F107" s="7"/>
      <c r="G107" s="7"/>
      <c r="H107" s="7"/>
      <c r="I107" s="7"/>
    </row>
  </sheetData>
  <mergeCells count="38">
    <mergeCell ref="A1:I1"/>
    <mergeCell ref="A2:I2"/>
    <mergeCell ref="A60:E60"/>
    <mergeCell ref="A44:E44"/>
    <mergeCell ref="A47:E47"/>
    <mergeCell ref="A45:A46"/>
    <mergeCell ref="B45:B46"/>
    <mergeCell ref="A49:E49"/>
    <mergeCell ref="A50:I50"/>
    <mergeCell ref="A36:E36"/>
    <mergeCell ref="A37:A43"/>
    <mergeCell ref="B37:B43"/>
    <mergeCell ref="A5:I5"/>
    <mergeCell ref="A6:A9"/>
    <mergeCell ref="B6:B9"/>
    <mergeCell ref="A10:E10"/>
    <mergeCell ref="A14:E14"/>
    <mergeCell ref="B11:B13"/>
    <mergeCell ref="A11:A13"/>
    <mergeCell ref="A61:E61"/>
    <mergeCell ref="A62:E62"/>
    <mergeCell ref="A21:I21"/>
    <mergeCell ref="A22:A28"/>
    <mergeCell ref="B22:B28"/>
    <mergeCell ref="A29:E29"/>
    <mergeCell ref="A30:A35"/>
    <mergeCell ref="B30:B35"/>
    <mergeCell ref="A56:E56"/>
    <mergeCell ref="A57:A59"/>
    <mergeCell ref="B57:B59"/>
    <mergeCell ref="A54:E54"/>
    <mergeCell ref="A51:A53"/>
    <mergeCell ref="B51:B53"/>
    <mergeCell ref="A17:E17"/>
    <mergeCell ref="A18:E18"/>
    <mergeCell ref="A19:I19"/>
    <mergeCell ref="A15:A16"/>
    <mergeCell ref="B15:B16"/>
  </mergeCells>
  <pageMargins left="0.59055118110236227" right="0.59055118110236227" top="0.55118110236220474" bottom="0.55118110236220474" header="0" footer="0"/>
  <pageSetup paperSize="9" scale="9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topLeftCell="A13" zoomScaleNormal="100" workbookViewId="0">
      <selection activeCell="N26" sqref="N26:N27"/>
    </sheetView>
  </sheetViews>
  <sheetFormatPr defaultColWidth="9.109375" defaultRowHeight="15.6" x14ac:dyDescent="0.3"/>
  <cols>
    <col min="1" max="1" width="18.109375" style="1" customWidth="1"/>
    <col min="2" max="2" width="8.6640625" style="1" customWidth="1"/>
    <col min="3" max="3" width="19.44140625" style="1" customWidth="1"/>
    <col min="4" max="5" width="9.109375" style="1"/>
    <col min="6" max="6" width="7.33203125" style="1" customWidth="1"/>
    <col min="7" max="7" width="7" style="1" customWidth="1"/>
    <col min="8" max="8" width="6.6640625" style="1" customWidth="1"/>
    <col min="9" max="9" width="10.88671875" style="1" customWidth="1"/>
    <col min="10" max="16384" width="9.109375" style="1"/>
  </cols>
  <sheetData>
    <row r="1" spans="1:9" s="3" customFormat="1" x14ac:dyDescent="0.3">
      <c r="A1" s="92" t="s">
        <v>117</v>
      </c>
      <c r="B1" s="92"/>
      <c r="C1" s="92"/>
      <c r="D1" s="92"/>
      <c r="E1" s="92"/>
      <c r="F1" s="92"/>
      <c r="G1" s="92"/>
      <c r="H1" s="92"/>
      <c r="I1" s="92"/>
    </row>
    <row r="2" spans="1:9" s="3" customFormat="1" x14ac:dyDescent="0.3">
      <c r="A2" s="93" t="s">
        <v>45</v>
      </c>
      <c r="B2" s="93"/>
      <c r="C2" s="93"/>
      <c r="D2" s="93"/>
      <c r="E2" s="93"/>
      <c r="F2" s="93"/>
      <c r="G2" s="93"/>
      <c r="H2" s="93"/>
      <c r="I2" s="93"/>
    </row>
    <row r="3" spans="1:9" s="3" customFormat="1" ht="15.75" x14ac:dyDescent="0.25">
      <c r="A3" s="31"/>
      <c r="B3" s="31"/>
      <c r="C3" s="31"/>
      <c r="D3" s="31"/>
      <c r="E3" s="31"/>
      <c r="F3" s="31"/>
      <c r="G3" s="31"/>
      <c r="H3" s="31"/>
      <c r="I3" s="31"/>
    </row>
    <row r="4" spans="1:9" s="2" customFormat="1" ht="31.2" x14ac:dyDescent="0.3">
      <c r="A4" s="11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</row>
    <row r="5" spans="1:9" s="6" customFormat="1" ht="13.2" x14ac:dyDescent="0.3">
      <c r="A5" s="85" t="s">
        <v>11</v>
      </c>
      <c r="B5" s="85"/>
      <c r="C5" s="85"/>
      <c r="D5" s="85"/>
      <c r="E5" s="85"/>
      <c r="F5" s="85"/>
      <c r="G5" s="85"/>
      <c r="H5" s="85"/>
      <c r="I5" s="85"/>
    </row>
    <row r="6" spans="1:9" s="4" customFormat="1" ht="13.2" x14ac:dyDescent="0.25">
      <c r="A6" s="83" t="s">
        <v>132</v>
      </c>
      <c r="B6" s="80">
        <v>150</v>
      </c>
      <c r="C6" s="12" t="s">
        <v>133</v>
      </c>
      <c r="D6" s="13">
        <v>25</v>
      </c>
      <c r="E6" s="13">
        <v>25</v>
      </c>
      <c r="F6" s="17">
        <v>1.75</v>
      </c>
      <c r="G6" s="17">
        <v>0.25</v>
      </c>
      <c r="H6" s="17">
        <v>17.850000000000001</v>
      </c>
      <c r="I6" s="17">
        <v>82.5</v>
      </c>
    </row>
    <row r="7" spans="1:9" s="4" customFormat="1" ht="13.2" x14ac:dyDescent="0.25">
      <c r="A7" s="83"/>
      <c r="B7" s="80"/>
      <c r="C7" s="12" t="s">
        <v>32</v>
      </c>
      <c r="D7" s="13">
        <v>200</v>
      </c>
      <c r="E7" s="13">
        <v>200</v>
      </c>
      <c r="F7" s="17">
        <v>5.6</v>
      </c>
      <c r="G7" s="17">
        <v>6.4</v>
      </c>
      <c r="H7" s="17">
        <v>9.4</v>
      </c>
      <c r="I7" s="17">
        <v>118</v>
      </c>
    </row>
    <row r="8" spans="1:9" s="4" customFormat="1" ht="13.2" x14ac:dyDescent="0.25">
      <c r="A8" s="83"/>
      <c r="B8" s="80"/>
      <c r="C8" s="12" t="s">
        <v>21</v>
      </c>
      <c r="D8" s="13">
        <v>4</v>
      </c>
      <c r="E8" s="13">
        <v>4</v>
      </c>
      <c r="F8" s="17" t="s">
        <v>13</v>
      </c>
      <c r="G8" s="17" t="s">
        <v>13</v>
      </c>
      <c r="H8" s="17">
        <v>3.82</v>
      </c>
      <c r="I8" s="17">
        <v>15.6</v>
      </c>
    </row>
    <row r="9" spans="1:9" s="4" customFormat="1" ht="13.2" x14ac:dyDescent="0.25">
      <c r="A9" s="83"/>
      <c r="B9" s="80"/>
      <c r="C9" s="12" t="s">
        <v>10</v>
      </c>
      <c r="D9" s="13">
        <v>4</v>
      </c>
      <c r="E9" s="13">
        <v>4</v>
      </c>
      <c r="F9" s="17">
        <v>0.01</v>
      </c>
      <c r="G9" s="17">
        <v>3.14</v>
      </c>
      <c r="H9" s="17">
        <v>0.02</v>
      </c>
      <c r="I9" s="17">
        <v>29.36</v>
      </c>
    </row>
    <row r="10" spans="1:9" s="5" customFormat="1" ht="12.75" x14ac:dyDescent="0.25">
      <c r="A10" s="81"/>
      <c r="B10" s="81"/>
      <c r="C10" s="81"/>
      <c r="D10" s="81"/>
      <c r="E10" s="81"/>
      <c r="F10" s="16">
        <f>SUM(F6:F9)</f>
        <v>7.3599999999999994</v>
      </c>
      <c r="G10" s="16">
        <f t="shared" ref="G10:I10" si="0">SUM(G6:G9)</f>
        <v>9.7900000000000009</v>
      </c>
      <c r="H10" s="16">
        <f t="shared" si="0"/>
        <v>31.09</v>
      </c>
      <c r="I10" s="16">
        <f t="shared" si="0"/>
        <v>245.45999999999998</v>
      </c>
    </row>
    <row r="11" spans="1:9" s="4" customFormat="1" ht="26.4" x14ac:dyDescent="0.25">
      <c r="A11" s="83" t="s">
        <v>119</v>
      </c>
      <c r="B11" s="82" t="s">
        <v>131</v>
      </c>
      <c r="C11" s="12" t="s">
        <v>37</v>
      </c>
      <c r="D11" s="14">
        <v>40</v>
      </c>
      <c r="E11" s="14">
        <v>40</v>
      </c>
      <c r="F11" s="18">
        <v>2.84</v>
      </c>
      <c r="G11" s="18">
        <v>0.44</v>
      </c>
      <c r="H11" s="18">
        <v>18.5</v>
      </c>
      <c r="I11" s="18">
        <v>91.6</v>
      </c>
    </row>
    <row r="12" spans="1:9" s="4" customFormat="1" ht="13.2" x14ac:dyDescent="0.25">
      <c r="A12" s="83"/>
      <c r="B12" s="82"/>
      <c r="C12" s="12" t="s">
        <v>12</v>
      </c>
      <c r="D12" s="14">
        <v>6</v>
      </c>
      <c r="E12" s="14">
        <v>6</v>
      </c>
      <c r="F12" s="18">
        <v>1.3</v>
      </c>
      <c r="G12" s="18">
        <v>1.35</v>
      </c>
      <c r="H12" s="18" t="s">
        <v>13</v>
      </c>
      <c r="I12" s="18">
        <v>17.350000000000001</v>
      </c>
    </row>
    <row r="13" spans="1:9" s="4" customFormat="1" ht="13.2" x14ac:dyDescent="0.25">
      <c r="A13" s="83"/>
      <c r="B13" s="82"/>
      <c r="C13" s="12" t="s">
        <v>10</v>
      </c>
      <c r="D13" s="14">
        <v>5</v>
      </c>
      <c r="E13" s="14">
        <v>5</v>
      </c>
      <c r="F13" s="18">
        <v>0.01</v>
      </c>
      <c r="G13" s="18">
        <v>3.14</v>
      </c>
      <c r="H13" s="18">
        <v>0.02</v>
      </c>
      <c r="I13" s="18">
        <v>29.36</v>
      </c>
    </row>
    <row r="14" spans="1:9" s="5" customFormat="1" ht="12.75" x14ac:dyDescent="0.25">
      <c r="A14" s="81"/>
      <c r="B14" s="81"/>
      <c r="C14" s="81"/>
      <c r="D14" s="81"/>
      <c r="E14" s="81"/>
      <c r="F14" s="16">
        <f>SUM(F11:F13)</f>
        <v>4.1499999999999995</v>
      </c>
      <c r="G14" s="16">
        <f t="shared" ref="G14:I14" si="1">SUM(G11:G13)</f>
        <v>4.93</v>
      </c>
      <c r="H14" s="16">
        <f t="shared" si="1"/>
        <v>18.52</v>
      </c>
      <c r="I14" s="16">
        <f t="shared" si="1"/>
        <v>138.31</v>
      </c>
    </row>
    <row r="15" spans="1:9" s="4" customFormat="1" ht="12.75" customHeight="1" x14ac:dyDescent="0.25">
      <c r="A15" s="83" t="s">
        <v>127</v>
      </c>
      <c r="B15" s="80">
        <v>200</v>
      </c>
      <c r="C15" s="12" t="s">
        <v>14</v>
      </c>
      <c r="D15" s="14">
        <v>0.6</v>
      </c>
      <c r="E15" s="14">
        <v>0.6</v>
      </c>
      <c r="F15" s="18">
        <v>0.16</v>
      </c>
      <c r="G15" s="18" t="s">
        <v>13</v>
      </c>
      <c r="H15" s="18">
        <v>0.02</v>
      </c>
      <c r="I15" s="18" t="s">
        <v>13</v>
      </c>
    </row>
    <row r="16" spans="1:9" s="4" customFormat="1" ht="12.75" customHeight="1" x14ac:dyDescent="0.25">
      <c r="A16" s="83"/>
      <c r="B16" s="80"/>
      <c r="C16" s="25"/>
      <c r="F16" s="8"/>
      <c r="G16" s="8"/>
      <c r="H16" s="8"/>
      <c r="I16" s="8"/>
    </row>
    <row r="17" spans="1:9" s="4" customFormat="1" ht="13.2" x14ac:dyDescent="0.25">
      <c r="A17" s="83"/>
      <c r="B17" s="80"/>
      <c r="C17" s="12" t="s">
        <v>21</v>
      </c>
      <c r="D17" s="14">
        <v>15</v>
      </c>
      <c r="E17" s="14">
        <v>15</v>
      </c>
      <c r="F17" s="18" t="s">
        <v>13</v>
      </c>
      <c r="G17" s="18" t="s">
        <v>13</v>
      </c>
      <c r="H17" s="18">
        <v>14.3</v>
      </c>
      <c r="I17" s="18">
        <v>58.5</v>
      </c>
    </row>
    <row r="18" spans="1:9" s="10" customFormat="1" ht="12.75" x14ac:dyDescent="0.25">
      <c r="A18" s="77"/>
      <c r="B18" s="77"/>
      <c r="C18" s="77"/>
      <c r="D18" s="77"/>
      <c r="E18" s="77"/>
      <c r="F18" s="16">
        <f>SUM(F15:F17)</f>
        <v>0.16</v>
      </c>
      <c r="G18" s="16">
        <f t="shared" ref="G18:I18" si="2">SUM(G15:G17)</f>
        <v>0</v>
      </c>
      <c r="H18" s="16">
        <f t="shared" si="2"/>
        <v>14.32</v>
      </c>
      <c r="I18" s="16">
        <f t="shared" si="2"/>
        <v>58.5</v>
      </c>
    </row>
    <row r="19" spans="1:9" s="8" customFormat="1" ht="13.2" x14ac:dyDescent="0.25">
      <c r="A19" s="78" t="s">
        <v>34</v>
      </c>
      <c r="B19" s="78"/>
      <c r="C19" s="78"/>
      <c r="D19" s="78"/>
      <c r="E19" s="78"/>
      <c r="F19" s="16">
        <f>F10+F14+F18</f>
        <v>11.669999999999998</v>
      </c>
      <c r="G19" s="16">
        <f t="shared" ref="G19:I19" si="3">G10+G14+G18</f>
        <v>14.72</v>
      </c>
      <c r="H19" s="16">
        <f t="shared" si="3"/>
        <v>63.93</v>
      </c>
      <c r="I19" s="16">
        <f t="shared" si="3"/>
        <v>442.27</v>
      </c>
    </row>
    <row r="20" spans="1:9" s="9" customFormat="1" ht="13.2" x14ac:dyDescent="0.25">
      <c r="A20" s="78" t="s">
        <v>17</v>
      </c>
      <c r="B20" s="78"/>
      <c r="C20" s="78"/>
      <c r="D20" s="78"/>
      <c r="E20" s="78"/>
      <c r="F20" s="78"/>
      <c r="G20" s="78"/>
      <c r="H20" s="78"/>
      <c r="I20" s="78"/>
    </row>
    <row r="21" spans="1:9" s="4" customFormat="1" ht="13.2" x14ac:dyDescent="0.25">
      <c r="A21" s="19" t="s">
        <v>15</v>
      </c>
      <c r="B21" s="20" t="s">
        <v>16</v>
      </c>
      <c r="C21" s="19" t="s">
        <v>15</v>
      </c>
      <c r="D21" s="20" t="s">
        <v>16</v>
      </c>
      <c r="E21" s="20" t="s">
        <v>16</v>
      </c>
      <c r="F21" s="21" t="s">
        <v>13</v>
      </c>
      <c r="G21" s="21" t="s">
        <v>13</v>
      </c>
      <c r="H21" s="21">
        <v>12</v>
      </c>
      <c r="I21" s="21">
        <v>48</v>
      </c>
    </row>
    <row r="22" spans="1:9" s="4" customFormat="1" ht="13.2" x14ac:dyDescent="0.25">
      <c r="A22" s="86" t="s">
        <v>18</v>
      </c>
      <c r="B22" s="86"/>
      <c r="C22" s="86"/>
      <c r="D22" s="86"/>
      <c r="E22" s="86"/>
      <c r="F22" s="86"/>
      <c r="G22" s="86"/>
      <c r="H22" s="86"/>
      <c r="I22" s="86"/>
    </row>
    <row r="23" spans="1:9" s="4" customFormat="1" ht="12.75" x14ac:dyDescent="0.2">
      <c r="A23" s="88"/>
      <c r="B23" s="88"/>
      <c r="C23" s="88"/>
      <c r="D23" s="88"/>
      <c r="E23" s="88"/>
      <c r="F23" s="16"/>
      <c r="G23" s="16"/>
      <c r="H23" s="16"/>
      <c r="I23" s="16"/>
    </row>
    <row r="24" spans="1:9" s="4" customFormat="1" ht="13.2" x14ac:dyDescent="0.25">
      <c r="A24" s="83" t="s">
        <v>48</v>
      </c>
      <c r="B24" s="87" t="s">
        <v>36</v>
      </c>
      <c r="C24" s="27" t="s">
        <v>20</v>
      </c>
      <c r="D24" s="20">
        <v>50</v>
      </c>
      <c r="E24" s="20">
        <v>40</v>
      </c>
      <c r="F24" s="21">
        <v>0.72</v>
      </c>
      <c r="G24" s="21">
        <v>0.04</v>
      </c>
      <c r="H24" s="21">
        <v>1.88</v>
      </c>
      <c r="I24" s="21">
        <v>10.88</v>
      </c>
    </row>
    <row r="25" spans="1:9" s="4" customFormat="1" ht="13.2" x14ac:dyDescent="0.25">
      <c r="A25" s="83"/>
      <c r="B25" s="87"/>
      <c r="C25" s="27" t="s">
        <v>27</v>
      </c>
      <c r="D25" s="20">
        <v>37</v>
      </c>
      <c r="E25" s="20">
        <v>25.9</v>
      </c>
      <c r="F25" s="21">
        <v>3.65</v>
      </c>
      <c r="G25" s="21">
        <v>1.27</v>
      </c>
      <c r="H25" s="21" t="s">
        <v>13</v>
      </c>
      <c r="I25" s="21">
        <v>26.12</v>
      </c>
    </row>
    <row r="26" spans="1:9" s="4" customFormat="1" ht="13.2" x14ac:dyDescent="0.25">
      <c r="A26" s="83"/>
      <c r="B26" s="87"/>
      <c r="C26" s="27" t="s">
        <v>28</v>
      </c>
      <c r="D26" s="20">
        <v>60</v>
      </c>
      <c r="E26" s="20">
        <v>42</v>
      </c>
      <c r="F26" s="21">
        <v>0.84</v>
      </c>
      <c r="G26" s="21">
        <v>0.16</v>
      </c>
      <c r="H26" s="21">
        <v>6.84</v>
      </c>
      <c r="I26" s="21">
        <v>33.6</v>
      </c>
    </row>
    <row r="27" spans="1:9" s="4" customFormat="1" ht="13.2" x14ac:dyDescent="0.25">
      <c r="A27" s="83"/>
      <c r="B27" s="87"/>
      <c r="C27" s="27" t="s">
        <v>22</v>
      </c>
      <c r="D27" s="20">
        <v>10</v>
      </c>
      <c r="E27" s="20">
        <v>8</v>
      </c>
      <c r="F27" s="21">
        <v>0.11</v>
      </c>
      <c r="G27" s="21" t="s">
        <v>13</v>
      </c>
      <c r="H27" s="21">
        <v>0.73</v>
      </c>
      <c r="I27" s="21">
        <v>3.3</v>
      </c>
    </row>
    <row r="28" spans="1:9" s="4" customFormat="1" ht="13.2" x14ac:dyDescent="0.25">
      <c r="A28" s="83"/>
      <c r="B28" s="87"/>
      <c r="C28" s="27" t="s">
        <v>10</v>
      </c>
      <c r="D28" s="20">
        <v>3</v>
      </c>
      <c r="E28" s="20">
        <v>3</v>
      </c>
      <c r="F28" s="21">
        <v>0.01</v>
      </c>
      <c r="G28" s="21">
        <v>2.35</v>
      </c>
      <c r="H28" s="21">
        <v>0.01</v>
      </c>
      <c r="I28" s="21">
        <v>22.02</v>
      </c>
    </row>
    <row r="29" spans="1:9" s="4" customFormat="1" ht="13.2" x14ac:dyDescent="0.25">
      <c r="A29" s="83"/>
      <c r="B29" s="87"/>
      <c r="C29" s="27" t="s">
        <v>29</v>
      </c>
      <c r="D29" s="20">
        <v>10</v>
      </c>
      <c r="E29" s="20">
        <v>8</v>
      </c>
      <c r="F29" s="21">
        <v>0.02</v>
      </c>
      <c r="G29" s="21" t="s">
        <v>13</v>
      </c>
      <c r="H29" s="21">
        <v>0.57999999999999996</v>
      </c>
      <c r="I29" s="21">
        <v>2.7</v>
      </c>
    </row>
    <row r="30" spans="1:9" s="28" customFormat="1" ht="12.75" x14ac:dyDescent="0.2">
      <c r="A30" s="94"/>
      <c r="B30" s="95"/>
      <c r="C30" s="95"/>
      <c r="D30" s="95"/>
      <c r="E30" s="96"/>
      <c r="F30" s="16">
        <f>SUM(F24:F29)</f>
        <v>5.35</v>
      </c>
      <c r="G30" s="16">
        <f t="shared" ref="G30:I30" si="4">SUM(G24:G29)</f>
        <v>3.8200000000000003</v>
      </c>
      <c r="H30" s="16">
        <f t="shared" si="4"/>
        <v>10.039999999999999</v>
      </c>
      <c r="I30" s="16">
        <f t="shared" si="4"/>
        <v>98.61999999999999</v>
      </c>
    </row>
    <row r="31" spans="1:9" s="4" customFormat="1" ht="13.2" x14ac:dyDescent="0.25">
      <c r="A31" s="83" t="s">
        <v>102</v>
      </c>
      <c r="B31" s="87" t="s">
        <v>149</v>
      </c>
      <c r="C31" s="4" t="s">
        <v>49</v>
      </c>
      <c r="D31" s="20">
        <v>35</v>
      </c>
      <c r="E31" s="20">
        <v>35</v>
      </c>
      <c r="F31" s="20">
        <v>3.25</v>
      </c>
      <c r="G31" s="20">
        <v>0.35</v>
      </c>
      <c r="H31" s="20">
        <v>34.36</v>
      </c>
      <c r="I31" s="20">
        <v>111.68</v>
      </c>
    </row>
    <row r="32" spans="1:9" s="4" customFormat="1" ht="13.2" x14ac:dyDescent="0.25">
      <c r="A32" s="83"/>
      <c r="B32" s="87"/>
      <c r="C32" s="39" t="s">
        <v>56</v>
      </c>
      <c r="D32" s="20">
        <v>120</v>
      </c>
      <c r="E32" s="20">
        <v>100</v>
      </c>
      <c r="F32" s="21">
        <v>7.9</v>
      </c>
      <c r="G32" s="21">
        <v>2.8</v>
      </c>
      <c r="H32" s="21" t="s">
        <v>13</v>
      </c>
      <c r="I32" s="21">
        <v>58</v>
      </c>
    </row>
    <row r="33" spans="1:9" s="4" customFormat="1" ht="12.75" x14ac:dyDescent="0.2">
      <c r="A33" s="88"/>
      <c r="B33" s="88"/>
      <c r="C33" s="88"/>
      <c r="D33" s="88"/>
      <c r="E33" s="88"/>
      <c r="F33" s="16">
        <f>SUM(F31:F32)</f>
        <v>11.15</v>
      </c>
      <c r="G33" s="16">
        <f>SUM(G31:G32)</f>
        <v>3.15</v>
      </c>
      <c r="H33" s="16">
        <f>SUM(H31:H32)</f>
        <v>34.36</v>
      </c>
      <c r="I33" s="16">
        <f>SUM(I31:I32)</f>
        <v>169.68</v>
      </c>
    </row>
    <row r="34" spans="1:9" s="4" customFormat="1" ht="13.2" x14ac:dyDescent="0.25">
      <c r="A34" s="83" t="s">
        <v>35</v>
      </c>
      <c r="B34" s="87" t="s">
        <v>36</v>
      </c>
      <c r="C34" s="39" t="s">
        <v>95</v>
      </c>
      <c r="D34" s="20">
        <v>10</v>
      </c>
      <c r="E34" s="20">
        <v>10</v>
      </c>
      <c r="F34" s="21">
        <v>0.44</v>
      </c>
      <c r="G34" s="21" t="s">
        <v>13</v>
      </c>
      <c r="H34" s="21">
        <v>0.62</v>
      </c>
      <c r="I34" s="21">
        <v>27.9</v>
      </c>
    </row>
    <row r="35" spans="1:9" s="4" customFormat="1" ht="13.2" x14ac:dyDescent="0.25">
      <c r="A35" s="83"/>
      <c r="B35" s="87"/>
      <c r="C35" s="27" t="s">
        <v>21</v>
      </c>
      <c r="D35" s="20">
        <v>15</v>
      </c>
      <c r="E35" s="20">
        <v>15</v>
      </c>
      <c r="F35" s="21" t="s">
        <v>13</v>
      </c>
      <c r="G35" s="21" t="s">
        <v>13</v>
      </c>
      <c r="H35" s="21">
        <v>14.3</v>
      </c>
      <c r="I35" s="21">
        <v>58.5</v>
      </c>
    </row>
    <row r="36" spans="1:9" s="4" customFormat="1" ht="12.75" x14ac:dyDescent="0.2">
      <c r="A36" s="88"/>
      <c r="B36" s="88"/>
      <c r="C36" s="88"/>
      <c r="D36" s="88"/>
      <c r="E36" s="88"/>
      <c r="F36" s="16">
        <f>SUM(F34:F35)</f>
        <v>0.44</v>
      </c>
      <c r="G36" s="16">
        <f t="shared" ref="G36:I36" si="5">SUM(G34:G35)</f>
        <v>0</v>
      </c>
      <c r="H36" s="16">
        <f t="shared" si="5"/>
        <v>14.92</v>
      </c>
      <c r="I36" s="16">
        <f t="shared" si="5"/>
        <v>86.4</v>
      </c>
    </row>
    <row r="37" spans="1:9" s="4" customFormat="1" ht="26.4" x14ac:dyDescent="0.25">
      <c r="A37" s="27" t="s">
        <v>37</v>
      </c>
      <c r="B37" s="29" t="s">
        <v>38</v>
      </c>
      <c r="C37" s="27" t="s">
        <v>37</v>
      </c>
      <c r="D37" s="20">
        <v>40</v>
      </c>
      <c r="E37" s="20">
        <v>40</v>
      </c>
      <c r="F37" s="21">
        <v>2.08</v>
      </c>
      <c r="G37" s="21">
        <v>0.48</v>
      </c>
      <c r="H37" s="21">
        <v>17.7</v>
      </c>
      <c r="I37" s="21">
        <v>85.6</v>
      </c>
    </row>
    <row r="38" spans="1:9" s="28" customFormat="1" ht="13.2" x14ac:dyDescent="0.25">
      <c r="A38" s="84" t="s">
        <v>34</v>
      </c>
      <c r="B38" s="84"/>
      <c r="C38" s="84"/>
      <c r="D38" s="84"/>
      <c r="E38" s="84"/>
      <c r="F38" s="16">
        <f>F23+F30+F33+F36+F37</f>
        <v>19.020000000000003</v>
      </c>
      <c r="G38" s="16">
        <f>G23+G30+G33+G36+G37</f>
        <v>7.4500000000000011</v>
      </c>
      <c r="H38" s="16">
        <f>H23+H30+H33+H36+H37</f>
        <v>77.02</v>
      </c>
      <c r="I38" s="16">
        <f>I23+I30+I33+I36+I37</f>
        <v>440.30000000000007</v>
      </c>
    </row>
    <row r="39" spans="1:9" s="4" customFormat="1" ht="13.2" x14ac:dyDescent="0.25">
      <c r="A39" s="84" t="s">
        <v>39</v>
      </c>
      <c r="B39" s="84"/>
      <c r="C39" s="84"/>
      <c r="D39" s="84"/>
      <c r="E39" s="84"/>
      <c r="F39" s="84"/>
      <c r="G39" s="84"/>
      <c r="H39" s="84"/>
      <c r="I39" s="84"/>
    </row>
    <row r="40" spans="1:9" s="4" customFormat="1" ht="13.2" x14ac:dyDescent="0.25">
      <c r="A40" s="83" t="s">
        <v>146</v>
      </c>
      <c r="B40" s="87" t="s">
        <v>113</v>
      </c>
      <c r="C40" s="70" t="s">
        <v>32</v>
      </c>
      <c r="D40" s="20">
        <v>20</v>
      </c>
      <c r="E40" s="20">
        <v>20</v>
      </c>
      <c r="F40" s="21">
        <v>0.56000000000000005</v>
      </c>
      <c r="G40" s="21">
        <v>0.64</v>
      </c>
      <c r="H40" s="21">
        <v>0.94</v>
      </c>
      <c r="I40" s="21">
        <v>11.6</v>
      </c>
    </row>
    <row r="41" spans="1:9" s="4" customFormat="1" ht="13.2" x14ac:dyDescent="0.25">
      <c r="A41" s="83"/>
      <c r="B41" s="87"/>
      <c r="C41" s="70" t="s">
        <v>112</v>
      </c>
      <c r="D41" s="20">
        <v>8</v>
      </c>
      <c r="E41" s="20">
        <v>6.96</v>
      </c>
      <c r="F41" s="21">
        <v>1.28</v>
      </c>
      <c r="G41" s="21">
        <v>2.06</v>
      </c>
      <c r="H41" s="21">
        <v>0.02</v>
      </c>
      <c r="I41" s="21">
        <v>23</v>
      </c>
    </row>
    <row r="42" spans="1:9" s="4" customFormat="1" ht="13.2" x14ac:dyDescent="0.25">
      <c r="A42" s="83"/>
      <c r="B42" s="87"/>
      <c r="C42" s="70" t="s">
        <v>21</v>
      </c>
      <c r="D42" s="20">
        <v>3</v>
      </c>
      <c r="E42" s="20">
        <v>3</v>
      </c>
      <c r="F42" s="21" t="s">
        <v>13</v>
      </c>
      <c r="G42" s="21" t="s">
        <v>13</v>
      </c>
      <c r="H42" s="21">
        <v>2.86</v>
      </c>
      <c r="I42" s="21">
        <v>11.7</v>
      </c>
    </row>
    <row r="43" spans="1:9" s="4" customFormat="1" ht="13.2" x14ac:dyDescent="0.25">
      <c r="A43" s="83"/>
      <c r="B43" s="87"/>
      <c r="C43" s="70" t="s">
        <v>50</v>
      </c>
      <c r="D43" s="20">
        <v>100</v>
      </c>
      <c r="E43" s="20">
        <v>100</v>
      </c>
      <c r="F43" s="21">
        <v>12</v>
      </c>
      <c r="G43" s="21">
        <v>8.5</v>
      </c>
      <c r="H43" s="21">
        <v>3.3</v>
      </c>
      <c r="I43" s="21">
        <v>141</v>
      </c>
    </row>
    <row r="44" spans="1:9" s="4" customFormat="1" ht="13.2" x14ac:dyDescent="0.25">
      <c r="A44" s="83"/>
      <c r="B44" s="87"/>
      <c r="C44" s="70" t="s">
        <v>10</v>
      </c>
      <c r="D44" s="20">
        <v>4</v>
      </c>
      <c r="E44" s="20">
        <v>4</v>
      </c>
      <c r="F44" s="21">
        <v>0.01</v>
      </c>
      <c r="G44" s="21">
        <v>3.14</v>
      </c>
      <c r="H44" s="21">
        <v>0.02</v>
      </c>
      <c r="I44" s="21">
        <v>29.36</v>
      </c>
    </row>
    <row r="45" spans="1:9" s="4" customFormat="1" ht="13.2" x14ac:dyDescent="0.25">
      <c r="A45" s="83"/>
      <c r="B45" s="87"/>
      <c r="C45" s="70" t="s">
        <v>21</v>
      </c>
      <c r="D45" s="20">
        <v>3</v>
      </c>
      <c r="E45" s="20">
        <v>3</v>
      </c>
      <c r="F45" s="21" t="s">
        <v>13</v>
      </c>
      <c r="G45" s="21" t="s">
        <v>13</v>
      </c>
      <c r="H45" s="21">
        <v>2.96</v>
      </c>
      <c r="I45" s="21">
        <v>11.7</v>
      </c>
    </row>
    <row r="46" spans="1:9" s="4" customFormat="1" ht="13.2" x14ac:dyDescent="0.25">
      <c r="A46" s="83"/>
      <c r="B46" s="87"/>
      <c r="C46" s="70" t="s">
        <v>23</v>
      </c>
      <c r="D46" s="20">
        <v>3</v>
      </c>
      <c r="E46" s="20">
        <v>3</v>
      </c>
      <c r="F46" s="21" t="s">
        <v>13</v>
      </c>
      <c r="G46" s="21">
        <v>2.81</v>
      </c>
      <c r="H46" s="21" t="s">
        <v>13</v>
      </c>
      <c r="I46" s="21">
        <v>26.19</v>
      </c>
    </row>
    <row r="47" spans="1:9" s="4" customFormat="1" ht="12.75" x14ac:dyDescent="0.2">
      <c r="A47" s="88"/>
      <c r="B47" s="88"/>
      <c r="C47" s="88"/>
      <c r="D47" s="88"/>
      <c r="E47" s="88"/>
      <c r="F47" s="16">
        <f>SUM(F40:F46)</f>
        <v>13.85</v>
      </c>
      <c r="G47" s="16">
        <f>SUM(G40:G46)</f>
        <v>17.149999999999999</v>
      </c>
      <c r="H47" s="16">
        <f>SUM(H40:H46)</f>
        <v>10.099999999999998</v>
      </c>
      <c r="I47" s="16">
        <f>SUM(I40:I46)</f>
        <v>254.55</v>
      </c>
    </row>
    <row r="48" spans="1:9" s="4" customFormat="1" ht="13.2" x14ac:dyDescent="0.25">
      <c r="A48" s="63" t="s">
        <v>41</v>
      </c>
      <c r="B48" s="62">
        <v>100</v>
      </c>
      <c r="C48" s="45" t="s">
        <v>41</v>
      </c>
      <c r="D48" s="62">
        <v>100</v>
      </c>
      <c r="E48" s="62">
        <v>80</v>
      </c>
      <c r="F48" s="21">
        <v>1.5</v>
      </c>
      <c r="G48" s="21">
        <v>0.1</v>
      </c>
      <c r="H48" s="21">
        <v>21.8</v>
      </c>
      <c r="I48" s="21">
        <v>89</v>
      </c>
    </row>
    <row r="49" spans="1:9" s="4" customFormat="1" ht="13.2" x14ac:dyDescent="0.25">
      <c r="A49" s="88"/>
      <c r="B49" s="88"/>
      <c r="C49" s="88"/>
      <c r="D49" s="88"/>
      <c r="E49" s="88"/>
      <c r="F49" s="49">
        <f>SUM(F48:F48)</f>
        <v>1.5</v>
      </c>
      <c r="G49" s="49">
        <f>SUM(G48:G48)</f>
        <v>0.1</v>
      </c>
      <c r="H49" s="49">
        <f>SUM(H48:H48)</f>
        <v>21.8</v>
      </c>
      <c r="I49" s="49">
        <f>SUM(I48:I48)</f>
        <v>89</v>
      </c>
    </row>
    <row r="50" spans="1:9" s="4" customFormat="1" ht="13.2" x14ac:dyDescent="0.25">
      <c r="A50" s="83" t="s">
        <v>122</v>
      </c>
      <c r="B50" s="80">
        <v>200</v>
      </c>
      <c r="C50" s="48" t="s">
        <v>122</v>
      </c>
      <c r="D50" s="14">
        <v>1.07</v>
      </c>
      <c r="E50" s="14">
        <v>1.07</v>
      </c>
      <c r="F50" s="18">
        <v>0.26</v>
      </c>
      <c r="G50" s="18">
        <v>0.18</v>
      </c>
      <c r="H50" s="18">
        <v>0.26</v>
      </c>
      <c r="I50" s="18">
        <v>4.07</v>
      </c>
    </row>
    <row r="51" spans="1:9" s="4" customFormat="1" ht="13.2" x14ac:dyDescent="0.25">
      <c r="A51" s="83"/>
      <c r="B51" s="80"/>
      <c r="C51" s="25"/>
      <c r="F51" s="8"/>
      <c r="G51" s="8"/>
      <c r="H51" s="8"/>
      <c r="I51" s="8"/>
    </row>
    <row r="52" spans="1:9" s="4" customFormat="1" ht="13.2" x14ac:dyDescent="0.25">
      <c r="A52" s="83"/>
      <c r="B52" s="80"/>
      <c r="C52" s="25"/>
      <c r="F52" s="8"/>
      <c r="G52" s="8"/>
      <c r="H52" s="8"/>
      <c r="I52" s="8"/>
    </row>
    <row r="53" spans="1:9" s="4" customFormat="1" ht="13.2" x14ac:dyDescent="0.25">
      <c r="A53" s="88"/>
      <c r="B53" s="88"/>
      <c r="C53" s="88"/>
      <c r="D53" s="88"/>
      <c r="E53" s="88"/>
      <c r="F53" s="16">
        <f>SUM(F50:F52)</f>
        <v>0.26</v>
      </c>
      <c r="G53" s="16">
        <f>SUM(G50:G52)</f>
        <v>0.18</v>
      </c>
      <c r="H53" s="16">
        <f>SUM(H50:H52)</f>
        <v>0.26</v>
      </c>
      <c r="I53" s="16">
        <f>SUM(I50:I52)</f>
        <v>4.07</v>
      </c>
    </row>
    <row r="54" spans="1:9" s="28" customFormat="1" ht="13.2" x14ac:dyDescent="0.25">
      <c r="A54" s="84" t="s">
        <v>34</v>
      </c>
      <c r="B54" s="84"/>
      <c r="C54" s="84"/>
      <c r="D54" s="84"/>
      <c r="E54" s="84"/>
      <c r="F54" s="16">
        <f>F47+F53+F49</f>
        <v>15.61</v>
      </c>
      <c r="G54" s="49">
        <f>G47+G53+G49</f>
        <v>17.43</v>
      </c>
      <c r="H54" s="49">
        <f>H47+H53+H49</f>
        <v>32.159999999999997</v>
      </c>
      <c r="I54" s="49">
        <f>I47+I53+I49</f>
        <v>347.62</v>
      </c>
    </row>
    <row r="55" spans="1:9" s="30" customFormat="1" ht="13.2" x14ac:dyDescent="0.3">
      <c r="A55" s="85" t="s">
        <v>44</v>
      </c>
      <c r="B55" s="85"/>
      <c r="C55" s="85"/>
      <c r="D55" s="85"/>
      <c r="E55" s="85"/>
      <c r="F55" s="16">
        <f>SUM(F19+F38+F54,F21)</f>
        <v>46.3</v>
      </c>
      <c r="G55" s="16">
        <f>SUM(G19+G38+G54,G21)</f>
        <v>39.6</v>
      </c>
      <c r="H55" s="16">
        <f>SUM(H19+H38+H54,H21)</f>
        <v>185.10999999999999</v>
      </c>
      <c r="I55" s="16">
        <f>SUM(I19+I38+I54,I21)</f>
        <v>1278.19</v>
      </c>
    </row>
    <row r="56" spans="1:9" s="4" customFormat="1" ht="13.2" x14ac:dyDescent="0.25">
      <c r="A56" s="22"/>
      <c r="B56" s="23"/>
      <c r="C56" s="25"/>
      <c r="F56" s="8"/>
      <c r="G56" s="8"/>
      <c r="H56" s="8"/>
      <c r="I56" s="8"/>
    </row>
    <row r="57" spans="1:9" s="4" customFormat="1" ht="13.2" x14ac:dyDescent="0.25">
      <c r="A57" s="22"/>
      <c r="B57" s="23"/>
      <c r="C57" s="25"/>
      <c r="F57" s="8"/>
      <c r="G57" s="8"/>
      <c r="H57" s="8"/>
      <c r="I57" s="8"/>
    </row>
    <row r="58" spans="1:9" s="4" customFormat="1" ht="13.2" x14ac:dyDescent="0.25">
      <c r="A58" s="22"/>
      <c r="B58" s="23"/>
      <c r="C58" s="25"/>
      <c r="F58" s="8"/>
      <c r="G58" s="8"/>
      <c r="H58" s="8"/>
      <c r="I58" s="8"/>
    </row>
    <row r="59" spans="1:9" s="4" customFormat="1" ht="13.2" x14ac:dyDescent="0.25">
      <c r="A59" s="22"/>
      <c r="B59" s="23"/>
      <c r="C59" s="25"/>
      <c r="F59" s="8"/>
      <c r="G59" s="8"/>
      <c r="H59" s="8"/>
      <c r="I59" s="8"/>
    </row>
    <row r="60" spans="1:9" s="4" customFormat="1" ht="13.2" x14ac:dyDescent="0.25">
      <c r="A60" s="22"/>
      <c r="B60" s="23"/>
      <c r="C60" s="25"/>
      <c r="F60" s="8"/>
      <c r="G60" s="8"/>
      <c r="H60" s="8"/>
      <c r="I60" s="8"/>
    </row>
    <row r="61" spans="1:9" s="4" customFormat="1" ht="13.2" x14ac:dyDescent="0.25">
      <c r="A61" s="22"/>
      <c r="B61" s="23"/>
      <c r="C61" s="25"/>
      <c r="F61" s="8"/>
      <c r="G61" s="8"/>
      <c r="H61" s="8"/>
      <c r="I61" s="8"/>
    </row>
    <row r="62" spans="1:9" s="4" customFormat="1" ht="13.2" x14ac:dyDescent="0.25">
      <c r="B62" s="23"/>
      <c r="C62" s="25"/>
      <c r="F62" s="8"/>
      <c r="G62" s="8"/>
      <c r="H62" s="8"/>
      <c r="I62" s="8"/>
    </row>
    <row r="63" spans="1:9" s="4" customFormat="1" ht="13.2" x14ac:dyDescent="0.25">
      <c r="B63" s="23"/>
      <c r="C63" s="25"/>
      <c r="F63" s="8"/>
      <c r="G63" s="8"/>
      <c r="H63" s="8"/>
      <c r="I63" s="8"/>
    </row>
    <row r="64" spans="1:9" s="4" customFormat="1" ht="13.2" x14ac:dyDescent="0.25">
      <c r="B64" s="23"/>
      <c r="C64" s="25"/>
      <c r="F64" s="8"/>
      <c r="G64" s="8"/>
      <c r="H64" s="8"/>
      <c r="I64" s="8"/>
    </row>
    <row r="65" spans="2:9" s="4" customFormat="1" ht="13.2" x14ac:dyDescent="0.25">
      <c r="B65" s="23"/>
      <c r="C65" s="25"/>
      <c r="F65" s="8"/>
      <c r="G65" s="8"/>
      <c r="H65" s="8"/>
      <c r="I65" s="8"/>
    </row>
    <row r="66" spans="2:9" s="4" customFormat="1" ht="13.2" x14ac:dyDescent="0.25">
      <c r="B66" s="23"/>
      <c r="C66" s="25"/>
      <c r="F66" s="8"/>
      <c r="G66" s="8"/>
      <c r="H66" s="8"/>
      <c r="I66" s="8"/>
    </row>
    <row r="67" spans="2:9" s="4" customFormat="1" ht="13.2" x14ac:dyDescent="0.25">
      <c r="B67" s="23"/>
      <c r="C67" s="25"/>
      <c r="F67" s="8"/>
      <c r="G67" s="8"/>
      <c r="H67" s="8"/>
      <c r="I67" s="8"/>
    </row>
    <row r="68" spans="2:9" s="4" customFormat="1" ht="13.2" x14ac:dyDescent="0.25">
      <c r="B68" s="23"/>
      <c r="C68" s="25"/>
      <c r="F68" s="8"/>
      <c r="G68" s="8"/>
      <c r="H68" s="8"/>
      <c r="I68" s="8"/>
    </row>
    <row r="69" spans="2:9" x14ac:dyDescent="0.3">
      <c r="B69" s="24"/>
      <c r="C69" s="26"/>
      <c r="F69" s="7"/>
      <c r="G69" s="7"/>
      <c r="H69" s="7"/>
      <c r="I69" s="7"/>
    </row>
    <row r="70" spans="2:9" x14ac:dyDescent="0.3">
      <c r="B70" s="24"/>
      <c r="C70" s="26"/>
      <c r="F70" s="7"/>
      <c r="G70" s="7"/>
      <c r="H70" s="7"/>
      <c r="I70" s="7"/>
    </row>
    <row r="71" spans="2:9" x14ac:dyDescent="0.3">
      <c r="B71" s="24"/>
      <c r="C71" s="26"/>
      <c r="F71" s="7"/>
      <c r="G71" s="7"/>
      <c r="H71" s="7"/>
      <c r="I71" s="7"/>
    </row>
    <row r="72" spans="2:9" x14ac:dyDescent="0.3">
      <c r="B72" s="24"/>
      <c r="C72" s="26"/>
      <c r="F72" s="7"/>
      <c r="G72" s="7"/>
      <c r="H72" s="7"/>
      <c r="I72" s="7"/>
    </row>
    <row r="73" spans="2:9" x14ac:dyDescent="0.3">
      <c r="B73" s="24"/>
      <c r="C73" s="26"/>
      <c r="F73" s="7"/>
      <c r="G73" s="7"/>
      <c r="H73" s="7"/>
      <c r="I73" s="7"/>
    </row>
    <row r="74" spans="2:9" x14ac:dyDescent="0.3">
      <c r="B74" s="24"/>
      <c r="C74" s="26"/>
      <c r="F74" s="7"/>
      <c r="G74" s="7"/>
      <c r="H74" s="7"/>
      <c r="I74" s="7"/>
    </row>
    <row r="75" spans="2:9" x14ac:dyDescent="0.3">
      <c r="B75" s="24"/>
      <c r="C75" s="26"/>
      <c r="F75" s="7"/>
      <c r="G75" s="7"/>
      <c r="H75" s="7"/>
      <c r="I75" s="7"/>
    </row>
    <row r="76" spans="2:9" x14ac:dyDescent="0.3">
      <c r="B76" s="24"/>
      <c r="C76" s="26"/>
      <c r="F76" s="7"/>
      <c r="G76" s="7"/>
      <c r="H76" s="7"/>
      <c r="I76" s="7"/>
    </row>
    <row r="77" spans="2:9" x14ac:dyDescent="0.3">
      <c r="B77" s="24"/>
      <c r="F77" s="7"/>
      <c r="G77" s="7"/>
      <c r="H77" s="7"/>
      <c r="I77" s="7"/>
    </row>
    <row r="78" spans="2:9" x14ac:dyDescent="0.3">
      <c r="B78" s="24"/>
      <c r="F78" s="7"/>
      <c r="G78" s="7"/>
      <c r="H78" s="7"/>
      <c r="I78" s="7"/>
    </row>
    <row r="79" spans="2:9" x14ac:dyDescent="0.3">
      <c r="B79" s="24"/>
      <c r="F79" s="7"/>
      <c r="G79" s="7"/>
      <c r="H79" s="7"/>
      <c r="I79" s="7"/>
    </row>
    <row r="80" spans="2:9" x14ac:dyDescent="0.3">
      <c r="B80" s="24"/>
      <c r="F80" s="7"/>
      <c r="G80" s="7"/>
      <c r="H80" s="7"/>
      <c r="I80" s="7"/>
    </row>
    <row r="81" spans="2:9" x14ac:dyDescent="0.3">
      <c r="B81" s="24"/>
      <c r="F81" s="7"/>
      <c r="G81" s="7"/>
      <c r="H81" s="7"/>
      <c r="I81" s="7"/>
    </row>
    <row r="82" spans="2:9" x14ac:dyDescent="0.3">
      <c r="B82" s="24"/>
      <c r="F82" s="7"/>
      <c r="G82" s="7"/>
      <c r="H82" s="7"/>
      <c r="I82" s="7"/>
    </row>
    <row r="83" spans="2:9" x14ac:dyDescent="0.3">
      <c r="B83" s="24"/>
      <c r="F83" s="7"/>
      <c r="G83" s="7"/>
      <c r="H83" s="7"/>
      <c r="I83" s="7"/>
    </row>
    <row r="84" spans="2:9" x14ac:dyDescent="0.3">
      <c r="B84" s="24"/>
      <c r="F84" s="7"/>
      <c r="G84" s="7"/>
      <c r="H84" s="7"/>
      <c r="I84" s="7"/>
    </row>
    <row r="85" spans="2:9" x14ac:dyDescent="0.3">
      <c r="B85" s="24"/>
      <c r="F85" s="7"/>
      <c r="G85" s="7"/>
      <c r="H85" s="7"/>
      <c r="I85" s="7"/>
    </row>
    <row r="86" spans="2:9" x14ac:dyDescent="0.3">
      <c r="B86" s="24"/>
      <c r="F86" s="7"/>
      <c r="G86" s="7"/>
      <c r="H86" s="7"/>
      <c r="I86" s="7"/>
    </row>
    <row r="87" spans="2:9" x14ac:dyDescent="0.3">
      <c r="B87" s="24"/>
      <c r="F87" s="7"/>
      <c r="G87" s="7"/>
      <c r="H87" s="7"/>
      <c r="I87" s="7"/>
    </row>
    <row r="88" spans="2:9" x14ac:dyDescent="0.3">
      <c r="B88" s="24"/>
      <c r="F88" s="7"/>
      <c r="G88" s="7"/>
      <c r="H88" s="7"/>
      <c r="I88" s="7"/>
    </row>
    <row r="89" spans="2:9" x14ac:dyDescent="0.3">
      <c r="B89" s="24"/>
      <c r="F89" s="7"/>
      <c r="G89" s="7"/>
      <c r="H89" s="7"/>
      <c r="I89" s="7"/>
    </row>
    <row r="90" spans="2:9" x14ac:dyDescent="0.3">
      <c r="B90" s="24"/>
      <c r="F90" s="7"/>
      <c r="G90" s="7"/>
      <c r="H90" s="7"/>
      <c r="I90" s="7"/>
    </row>
    <row r="91" spans="2:9" x14ac:dyDescent="0.3">
      <c r="F91" s="7"/>
      <c r="G91" s="7"/>
      <c r="H91" s="7"/>
      <c r="I91" s="7"/>
    </row>
    <row r="92" spans="2:9" x14ac:dyDescent="0.3">
      <c r="F92" s="7"/>
      <c r="G92" s="7"/>
      <c r="H92" s="7"/>
      <c r="I92" s="7"/>
    </row>
    <row r="93" spans="2:9" x14ac:dyDescent="0.3">
      <c r="F93" s="7"/>
      <c r="G93" s="7"/>
      <c r="H93" s="7"/>
      <c r="I93" s="7"/>
    </row>
    <row r="94" spans="2:9" x14ac:dyDescent="0.3">
      <c r="F94" s="7"/>
      <c r="G94" s="7"/>
      <c r="H94" s="7"/>
      <c r="I94" s="7"/>
    </row>
    <row r="95" spans="2:9" x14ac:dyDescent="0.3">
      <c r="F95" s="7"/>
      <c r="G95" s="7"/>
      <c r="H95" s="7"/>
      <c r="I95" s="7"/>
    </row>
    <row r="96" spans="2:9" x14ac:dyDescent="0.3">
      <c r="F96" s="7"/>
      <c r="G96" s="7"/>
      <c r="H96" s="7"/>
      <c r="I96" s="7"/>
    </row>
    <row r="97" spans="6:9" x14ac:dyDescent="0.3">
      <c r="F97" s="7"/>
      <c r="G97" s="7"/>
      <c r="H97" s="7"/>
      <c r="I97" s="7"/>
    </row>
    <row r="98" spans="6:9" x14ac:dyDescent="0.3">
      <c r="F98" s="7"/>
      <c r="G98" s="7"/>
      <c r="H98" s="7"/>
      <c r="I98" s="7"/>
    </row>
    <row r="99" spans="6:9" x14ac:dyDescent="0.3">
      <c r="F99" s="7"/>
      <c r="G99" s="7"/>
      <c r="H99" s="7"/>
      <c r="I99" s="7"/>
    </row>
    <row r="100" spans="6:9" x14ac:dyDescent="0.3">
      <c r="F100" s="7"/>
      <c r="G100" s="7"/>
      <c r="H100" s="7"/>
      <c r="I100" s="7"/>
    </row>
  </sheetData>
  <mergeCells count="36">
    <mergeCell ref="A55:E55"/>
    <mergeCell ref="A34:A35"/>
    <mergeCell ref="B34:B35"/>
    <mergeCell ref="A36:E36"/>
    <mergeCell ref="A38:E38"/>
    <mergeCell ref="A39:I39"/>
    <mergeCell ref="A40:A46"/>
    <mergeCell ref="B40:B46"/>
    <mergeCell ref="A47:E47"/>
    <mergeCell ref="A50:A52"/>
    <mergeCell ref="B50:B52"/>
    <mergeCell ref="A53:E53"/>
    <mergeCell ref="A54:E54"/>
    <mergeCell ref="A49:E49"/>
    <mergeCell ref="A33:E33"/>
    <mergeCell ref="A19:E19"/>
    <mergeCell ref="A20:I20"/>
    <mergeCell ref="A22:I22"/>
    <mergeCell ref="A23:E23"/>
    <mergeCell ref="A24:A29"/>
    <mergeCell ref="B24:B29"/>
    <mergeCell ref="A30:E30"/>
    <mergeCell ref="A31:A32"/>
    <mergeCell ref="B31:B32"/>
    <mergeCell ref="A18:E18"/>
    <mergeCell ref="A1:I1"/>
    <mergeCell ref="A2:I2"/>
    <mergeCell ref="A5:I5"/>
    <mergeCell ref="A6:A9"/>
    <mergeCell ref="B6:B9"/>
    <mergeCell ref="A10:E10"/>
    <mergeCell ref="A11:A13"/>
    <mergeCell ref="B11:B13"/>
    <mergeCell ref="A14:E14"/>
    <mergeCell ref="A15:A17"/>
    <mergeCell ref="B15:B17"/>
  </mergeCells>
  <pageMargins left="0.59055118110236227" right="0.59055118110236227" top="0.55118110236220474" bottom="0.55118110236220474" header="0" footer="0"/>
  <pageSetup paperSize="9" scale="9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8"/>
  <sheetViews>
    <sheetView topLeftCell="A20" zoomScaleNormal="100" workbookViewId="0">
      <selection activeCell="A23" sqref="A23:A26"/>
    </sheetView>
  </sheetViews>
  <sheetFormatPr defaultColWidth="9.109375" defaultRowHeight="15.6" x14ac:dyDescent="0.3"/>
  <cols>
    <col min="1" max="1" width="18.109375" style="1" customWidth="1"/>
    <col min="2" max="2" width="8.6640625" style="1" customWidth="1"/>
    <col min="3" max="3" width="19.44140625" style="1" customWidth="1"/>
    <col min="4" max="5" width="9.109375" style="1"/>
    <col min="6" max="6" width="7.33203125" style="1" customWidth="1"/>
    <col min="7" max="7" width="7" style="1" customWidth="1"/>
    <col min="8" max="8" width="6.6640625" style="1" customWidth="1"/>
    <col min="9" max="9" width="10.88671875" style="1" customWidth="1"/>
    <col min="10" max="16384" width="9.109375" style="1"/>
  </cols>
  <sheetData>
    <row r="1" spans="1:9" s="3" customFormat="1" x14ac:dyDescent="0.3">
      <c r="A1" s="92" t="s">
        <v>136</v>
      </c>
      <c r="B1" s="92"/>
      <c r="C1" s="92"/>
      <c r="D1" s="92"/>
      <c r="E1" s="92"/>
      <c r="F1" s="92"/>
      <c r="G1" s="92"/>
      <c r="H1" s="92"/>
      <c r="I1" s="92"/>
    </row>
    <row r="2" spans="1:9" s="3" customFormat="1" x14ac:dyDescent="0.3">
      <c r="A2" s="93" t="s">
        <v>45</v>
      </c>
      <c r="B2" s="93"/>
      <c r="C2" s="93"/>
      <c r="D2" s="93"/>
      <c r="E2" s="93"/>
      <c r="F2" s="93"/>
      <c r="G2" s="93"/>
      <c r="H2" s="93"/>
      <c r="I2" s="93"/>
    </row>
    <row r="3" spans="1:9" s="3" customFormat="1" ht="15.75" x14ac:dyDescent="0.25">
      <c r="A3" s="31"/>
      <c r="B3" s="31"/>
      <c r="C3" s="31"/>
      <c r="D3" s="31"/>
      <c r="E3" s="31"/>
      <c r="F3" s="31"/>
      <c r="G3" s="31"/>
      <c r="H3" s="31"/>
      <c r="I3" s="31"/>
    </row>
    <row r="4" spans="1:9" s="2" customFormat="1" ht="31.2" x14ac:dyDescent="0.3">
      <c r="A4" s="11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</row>
    <row r="5" spans="1:9" s="6" customFormat="1" ht="13.2" x14ac:dyDescent="0.3">
      <c r="A5" s="97" t="s">
        <v>11</v>
      </c>
      <c r="B5" s="98"/>
      <c r="C5" s="98"/>
      <c r="D5" s="98"/>
      <c r="E5" s="98"/>
      <c r="F5" s="98"/>
      <c r="G5" s="98"/>
      <c r="H5" s="98"/>
      <c r="I5" s="99"/>
    </row>
    <row r="6" spans="1:9" s="4" customFormat="1" ht="13.2" x14ac:dyDescent="0.25">
      <c r="A6" s="89" t="s">
        <v>53</v>
      </c>
      <c r="B6" s="103">
        <v>200</v>
      </c>
      <c r="C6" s="15" t="s">
        <v>47</v>
      </c>
      <c r="D6" s="13">
        <v>15</v>
      </c>
      <c r="E6" s="13">
        <v>15</v>
      </c>
      <c r="F6" s="17">
        <v>0.94</v>
      </c>
      <c r="G6" s="17">
        <v>0.13</v>
      </c>
      <c r="H6" s="17">
        <v>10.66</v>
      </c>
      <c r="I6" s="17">
        <v>2.25</v>
      </c>
    </row>
    <row r="7" spans="1:9" s="4" customFormat="1" ht="13.2" x14ac:dyDescent="0.25">
      <c r="A7" s="90"/>
      <c r="B7" s="112"/>
      <c r="C7" s="15" t="s">
        <v>54</v>
      </c>
      <c r="D7" s="13">
        <v>15</v>
      </c>
      <c r="E7" s="13">
        <v>15</v>
      </c>
      <c r="F7" s="17">
        <v>2.2999999999999998</v>
      </c>
      <c r="G7" s="17">
        <v>0.66</v>
      </c>
      <c r="H7" s="17">
        <v>13.3</v>
      </c>
      <c r="I7" s="17">
        <v>69.599999999999994</v>
      </c>
    </row>
    <row r="8" spans="1:9" s="4" customFormat="1" ht="13.2" x14ac:dyDescent="0.25">
      <c r="A8" s="90"/>
      <c r="B8" s="112"/>
      <c r="C8" s="15" t="s">
        <v>32</v>
      </c>
      <c r="D8" s="13">
        <v>130</v>
      </c>
      <c r="E8" s="13">
        <v>130</v>
      </c>
      <c r="F8" s="17">
        <v>3.64</v>
      </c>
      <c r="G8" s="17">
        <v>4.16</v>
      </c>
      <c r="H8" s="17">
        <v>6.11</v>
      </c>
      <c r="I8" s="17">
        <v>76.7</v>
      </c>
    </row>
    <row r="9" spans="1:9" s="4" customFormat="1" ht="13.2" x14ac:dyDescent="0.25">
      <c r="A9" s="90"/>
      <c r="B9" s="112"/>
      <c r="C9" s="15" t="s">
        <v>21</v>
      </c>
      <c r="D9" s="13">
        <v>5</v>
      </c>
      <c r="E9" s="13">
        <v>5</v>
      </c>
      <c r="F9" s="17" t="s">
        <v>13</v>
      </c>
      <c r="G9" s="17" t="s">
        <v>13</v>
      </c>
      <c r="H9" s="17">
        <v>4.99</v>
      </c>
      <c r="I9" s="17">
        <v>18.95</v>
      </c>
    </row>
    <row r="10" spans="1:9" s="4" customFormat="1" ht="13.2" x14ac:dyDescent="0.25">
      <c r="A10" s="91"/>
      <c r="B10" s="104"/>
      <c r="C10" s="15" t="s">
        <v>10</v>
      </c>
      <c r="D10" s="13">
        <v>4</v>
      </c>
      <c r="E10" s="13">
        <v>4</v>
      </c>
      <c r="F10" s="17">
        <v>0.01</v>
      </c>
      <c r="G10" s="17">
        <v>3.14</v>
      </c>
      <c r="H10" s="17">
        <v>0.02</v>
      </c>
      <c r="I10" s="17">
        <v>29.36</v>
      </c>
    </row>
    <row r="11" spans="1:9" s="5" customFormat="1" ht="12.75" x14ac:dyDescent="0.25">
      <c r="A11" s="113"/>
      <c r="B11" s="114"/>
      <c r="C11" s="114"/>
      <c r="D11" s="114"/>
      <c r="E11" s="115"/>
      <c r="F11" s="16">
        <f>SUM(F6:F10)</f>
        <v>6.89</v>
      </c>
      <c r="G11" s="16">
        <f t="shared" ref="G11:I11" si="0">SUM(G6:G10)</f>
        <v>8.09</v>
      </c>
      <c r="H11" s="16">
        <f t="shared" si="0"/>
        <v>35.080000000000005</v>
      </c>
      <c r="I11" s="16">
        <f t="shared" si="0"/>
        <v>196.86</v>
      </c>
    </row>
    <row r="12" spans="1:9" s="4" customFormat="1" ht="26.4" x14ac:dyDescent="0.25">
      <c r="A12" s="89" t="s">
        <v>119</v>
      </c>
      <c r="B12" s="116" t="s">
        <v>131</v>
      </c>
      <c r="C12" s="15" t="s">
        <v>37</v>
      </c>
      <c r="D12" s="14">
        <v>40</v>
      </c>
      <c r="E12" s="14">
        <v>40</v>
      </c>
      <c r="F12" s="18">
        <v>2.84</v>
      </c>
      <c r="G12" s="18">
        <v>0.44</v>
      </c>
      <c r="H12" s="18">
        <v>18.5</v>
      </c>
      <c r="I12" s="18">
        <v>91.6</v>
      </c>
    </row>
    <row r="13" spans="1:9" s="4" customFormat="1" ht="13.2" x14ac:dyDescent="0.25">
      <c r="A13" s="90"/>
      <c r="B13" s="117"/>
      <c r="C13" s="15" t="s">
        <v>12</v>
      </c>
      <c r="D13" s="14">
        <v>5</v>
      </c>
      <c r="E13" s="14">
        <v>5</v>
      </c>
      <c r="F13" s="18">
        <v>1.3</v>
      </c>
      <c r="G13" s="18">
        <v>1.35</v>
      </c>
      <c r="H13" s="18" t="s">
        <v>13</v>
      </c>
      <c r="I13" s="18">
        <v>17.350000000000001</v>
      </c>
    </row>
    <row r="14" spans="1:9" s="4" customFormat="1" ht="13.2" x14ac:dyDescent="0.25">
      <c r="A14" s="91"/>
      <c r="B14" s="118"/>
      <c r="C14" s="15" t="s">
        <v>10</v>
      </c>
      <c r="D14" s="14">
        <v>5</v>
      </c>
      <c r="E14" s="14">
        <v>5</v>
      </c>
      <c r="F14" s="18">
        <v>0.01</v>
      </c>
      <c r="G14" s="18">
        <v>3.14</v>
      </c>
      <c r="H14" s="18">
        <v>0.02</v>
      </c>
      <c r="I14" s="18">
        <v>29.36</v>
      </c>
    </row>
    <row r="15" spans="1:9" s="5" customFormat="1" ht="12.75" x14ac:dyDescent="0.25">
      <c r="A15" s="113"/>
      <c r="B15" s="114"/>
      <c r="C15" s="114"/>
      <c r="D15" s="114"/>
      <c r="E15" s="115"/>
      <c r="F15" s="16">
        <f>SUM(F12:F14)</f>
        <v>4.1499999999999995</v>
      </c>
      <c r="G15" s="16">
        <f t="shared" ref="G15:I15" si="1">SUM(G12:G14)</f>
        <v>4.93</v>
      </c>
      <c r="H15" s="16">
        <f t="shared" si="1"/>
        <v>18.52</v>
      </c>
      <c r="I15" s="16">
        <f t="shared" si="1"/>
        <v>138.31</v>
      </c>
    </row>
    <row r="16" spans="1:9" s="4" customFormat="1" ht="12.75" customHeight="1" x14ac:dyDescent="0.25">
      <c r="A16" s="89" t="s">
        <v>43</v>
      </c>
      <c r="B16" s="103">
        <v>200</v>
      </c>
      <c r="C16" s="15" t="s">
        <v>14</v>
      </c>
      <c r="D16" s="14">
        <v>0.6</v>
      </c>
      <c r="E16" s="14">
        <v>0.6</v>
      </c>
      <c r="F16" s="18">
        <v>0.16</v>
      </c>
      <c r="G16" s="18" t="s">
        <v>13</v>
      </c>
      <c r="H16" s="18">
        <v>0.02</v>
      </c>
      <c r="I16" s="18" t="s">
        <v>13</v>
      </c>
    </row>
    <row r="17" spans="1:9" s="4" customFormat="1" ht="13.2" x14ac:dyDescent="0.25">
      <c r="A17" s="91"/>
      <c r="B17" s="104"/>
      <c r="C17" s="15" t="s">
        <v>21</v>
      </c>
      <c r="D17" s="14">
        <v>15</v>
      </c>
      <c r="E17" s="14">
        <v>15</v>
      </c>
      <c r="F17" s="18" t="s">
        <v>13</v>
      </c>
      <c r="G17" s="18" t="s">
        <v>13</v>
      </c>
      <c r="H17" s="18">
        <v>14.3</v>
      </c>
      <c r="I17" s="18">
        <v>58.5</v>
      </c>
    </row>
    <row r="18" spans="1:9" s="10" customFormat="1" ht="12.75" x14ac:dyDescent="0.25">
      <c r="A18" s="109"/>
      <c r="B18" s="110"/>
      <c r="C18" s="110"/>
      <c r="D18" s="110"/>
      <c r="E18" s="111"/>
      <c r="F18" s="16">
        <f>SUM(F16:F17)</f>
        <v>0.16</v>
      </c>
      <c r="G18" s="16">
        <f t="shared" ref="G18:I18" si="2">SUM(G16:G17)</f>
        <v>0</v>
      </c>
      <c r="H18" s="16">
        <f t="shared" si="2"/>
        <v>14.32</v>
      </c>
      <c r="I18" s="16">
        <f t="shared" si="2"/>
        <v>58.5</v>
      </c>
    </row>
    <row r="19" spans="1:9" s="8" customFormat="1" ht="13.2" x14ac:dyDescent="0.25">
      <c r="A19" s="119" t="s">
        <v>34</v>
      </c>
      <c r="B19" s="120"/>
      <c r="C19" s="120"/>
      <c r="D19" s="120"/>
      <c r="E19" s="121"/>
      <c r="F19" s="16">
        <f>F11+F15+F18</f>
        <v>11.2</v>
      </c>
      <c r="G19" s="16">
        <f t="shared" ref="G19:I19" si="3">G11+G15+G18</f>
        <v>13.02</v>
      </c>
      <c r="H19" s="16">
        <f t="shared" si="3"/>
        <v>67.920000000000016</v>
      </c>
      <c r="I19" s="16">
        <f t="shared" si="3"/>
        <v>393.67</v>
      </c>
    </row>
    <row r="20" spans="1:9" s="9" customFormat="1" ht="13.2" x14ac:dyDescent="0.25">
      <c r="A20" s="119" t="s">
        <v>17</v>
      </c>
      <c r="B20" s="120"/>
      <c r="C20" s="120"/>
      <c r="D20" s="120"/>
      <c r="E20" s="120"/>
      <c r="F20" s="120"/>
      <c r="G20" s="120"/>
      <c r="H20" s="120"/>
      <c r="I20" s="121"/>
    </row>
    <row r="21" spans="1:9" s="4" customFormat="1" ht="13.2" x14ac:dyDescent="0.25">
      <c r="A21" s="19" t="s">
        <v>15</v>
      </c>
      <c r="B21" s="20" t="s">
        <v>16</v>
      </c>
      <c r="C21" s="19" t="s">
        <v>15</v>
      </c>
      <c r="D21" s="20" t="s">
        <v>16</v>
      </c>
      <c r="E21" s="20" t="s">
        <v>16</v>
      </c>
      <c r="F21" s="21" t="s">
        <v>13</v>
      </c>
      <c r="G21" s="21" t="s">
        <v>13</v>
      </c>
      <c r="H21" s="21">
        <v>12</v>
      </c>
      <c r="I21" s="21">
        <v>48</v>
      </c>
    </row>
    <row r="22" spans="1:9" s="4" customFormat="1" ht="13.2" x14ac:dyDescent="0.25">
      <c r="A22" s="105" t="s">
        <v>18</v>
      </c>
      <c r="B22" s="106"/>
      <c r="C22" s="106"/>
      <c r="D22" s="106"/>
      <c r="E22" s="106"/>
      <c r="F22" s="106"/>
      <c r="G22" s="106"/>
      <c r="H22" s="106"/>
      <c r="I22" s="107"/>
    </row>
    <row r="23" spans="1:9" s="4" customFormat="1" ht="13.2" x14ac:dyDescent="0.25">
      <c r="A23" s="89" t="s">
        <v>152</v>
      </c>
      <c r="B23" s="74" t="s">
        <v>75</v>
      </c>
      <c r="C23" s="72" t="s">
        <v>74</v>
      </c>
      <c r="D23" s="32">
        <v>50</v>
      </c>
      <c r="E23" s="32">
        <v>50</v>
      </c>
      <c r="F23" s="21">
        <v>2.1</v>
      </c>
      <c r="G23" s="21" t="s">
        <v>13</v>
      </c>
      <c r="H23" s="21">
        <v>6.35</v>
      </c>
      <c r="I23" s="21">
        <v>34.5</v>
      </c>
    </row>
    <row r="24" spans="1:9" s="4" customFormat="1" ht="13.2" x14ac:dyDescent="0.25">
      <c r="A24" s="90"/>
      <c r="B24" s="75"/>
      <c r="C24" s="72" t="s">
        <v>84</v>
      </c>
      <c r="D24" s="21">
        <v>30</v>
      </c>
      <c r="E24" s="21">
        <v>30</v>
      </c>
      <c r="F24" s="21">
        <v>0.2</v>
      </c>
      <c r="G24" s="21" t="s">
        <v>13</v>
      </c>
      <c r="H24" s="21">
        <v>0.35</v>
      </c>
      <c r="I24" s="21">
        <v>2.33</v>
      </c>
    </row>
    <row r="25" spans="1:9" s="4" customFormat="1" ht="13.2" x14ac:dyDescent="0.25">
      <c r="A25" s="90"/>
      <c r="B25" s="75"/>
      <c r="C25" s="72" t="s">
        <v>22</v>
      </c>
      <c r="D25" s="20">
        <v>10</v>
      </c>
      <c r="E25" s="20">
        <v>8</v>
      </c>
      <c r="F25" s="21">
        <v>0.11</v>
      </c>
      <c r="G25" s="21" t="s">
        <v>13</v>
      </c>
      <c r="H25" s="21">
        <v>0.73</v>
      </c>
      <c r="I25" s="21">
        <v>3.3</v>
      </c>
    </row>
    <row r="26" spans="1:9" s="4" customFormat="1" ht="13.2" x14ac:dyDescent="0.25">
      <c r="A26" s="91"/>
      <c r="B26" s="76"/>
      <c r="C26" s="72" t="s">
        <v>23</v>
      </c>
      <c r="D26" s="32">
        <v>4</v>
      </c>
      <c r="E26" s="32">
        <v>4</v>
      </c>
      <c r="F26" s="21" t="s">
        <v>13</v>
      </c>
      <c r="G26" s="21">
        <v>3.75</v>
      </c>
      <c r="H26" s="21" t="s">
        <v>13</v>
      </c>
      <c r="I26" s="21">
        <v>34.92</v>
      </c>
    </row>
    <row r="27" spans="1:9" s="4" customFormat="1" ht="12.75" x14ac:dyDescent="0.2">
      <c r="A27" s="100"/>
      <c r="B27" s="101"/>
      <c r="C27" s="101"/>
      <c r="D27" s="101"/>
      <c r="E27" s="102"/>
      <c r="F27" s="16">
        <f>SUM(F23:F26)</f>
        <v>2.41</v>
      </c>
      <c r="G27" s="16">
        <f>SUM(G23:G26)</f>
        <v>3.75</v>
      </c>
      <c r="H27" s="16">
        <f>SUM(H23:H26)</f>
        <v>7.43</v>
      </c>
      <c r="I27" s="16">
        <f>SUM(I23:I26)</f>
        <v>75.05</v>
      </c>
    </row>
    <row r="28" spans="1:9" s="4" customFormat="1" ht="13.2" x14ac:dyDescent="0.25">
      <c r="A28" s="89" t="s">
        <v>55</v>
      </c>
      <c r="B28" s="74" t="s">
        <v>36</v>
      </c>
      <c r="C28" s="27" t="s">
        <v>56</v>
      </c>
      <c r="D28" s="20">
        <v>100</v>
      </c>
      <c r="E28" s="20">
        <v>48</v>
      </c>
      <c r="F28" s="21">
        <v>38.4</v>
      </c>
      <c r="G28" s="21">
        <v>0.72</v>
      </c>
      <c r="H28" s="21" t="s">
        <v>13</v>
      </c>
      <c r="I28" s="21">
        <v>83.2</v>
      </c>
    </row>
    <row r="29" spans="1:9" s="4" customFormat="1" ht="13.2" x14ac:dyDescent="0.25">
      <c r="A29" s="90"/>
      <c r="B29" s="75"/>
      <c r="C29" s="27" t="s">
        <v>28</v>
      </c>
      <c r="D29" s="20">
        <v>60</v>
      </c>
      <c r="E29" s="20">
        <v>42</v>
      </c>
      <c r="F29" s="21">
        <v>0.84</v>
      </c>
      <c r="G29" s="21">
        <v>0.16</v>
      </c>
      <c r="H29" s="21">
        <v>6.84</v>
      </c>
      <c r="I29" s="21">
        <v>33.6</v>
      </c>
    </row>
    <row r="30" spans="1:9" s="4" customFormat="1" ht="13.2" x14ac:dyDescent="0.25">
      <c r="A30" s="90"/>
      <c r="B30" s="75"/>
      <c r="C30" s="27" t="s">
        <v>22</v>
      </c>
      <c r="D30" s="20">
        <v>10</v>
      </c>
      <c r="E30" s="20">
        <v>8</v>
      </c>
      <c r="F30" s="21">
        <v>0.11</v>
      </c>
      <c r="G30" s="21" t="s">
        <v>13</v>
      </c>
      <c r="H30" s="21">
        <v>0.73</v>
      </c>
      <c r="I30" s="21">
        <v>3.3</v>
      </c>
    </row>
    <row r="31" spans="1:9" s="4" customFormat="1" ht="13.2" x14ac:dyDescent="0.25">
      <c r="A31" s="90"/>
      <c r="B31" s="75"/>
      <c r="C31" s="27" t="s">
        <v>57</v>
      </c>
      <c r="D31" s="20">
        <v>10</v>
      </c>
      <c r="E31" s="20">
        <v>10</v>
      </c>
      <c r="F31" s="21">
        <v>0.63</v>
      </c>
      <c r="G31" s="21">
        <v>0.09</v>
      </c>
      <c r="H31" s="21">
        <v>7.11</v>
      </c>
      <c r="I31" s="21">
        <v>32.6</v>
      </c>
    </row>
    <row r="32" spans="1:9" s="4" customFormat="1" ht="13.2" x14ac:dyDescent="0.25">
      <c r="A32" s="90"/>
      <c r="B32" s="75"/>
      <c r="C32" s="27" t="s">
        <v>58</v>
      </c>
      <c r="D32" s="20">
        <v>5</v>
      </c>
      <c r="E32" s="20">
        <v>4.25</v>
      </c>
      <c r="F32" s="21">
        <v>0.62</v>
      </c>
      <c r="G32" s="21">
        <v>1.24</v>
      </c>
      <c r="H32" s="21">
        <v>0.02</v>
      </c>
      <c r="I32" s="21">
        <v>14.11</v>
      </c>
    </row>
    <row r="33" spans="1:9" s="4" customFormat="1" ht="13.2" x14ac:dyDescent="0.25">
      <c r="A33" s="90"/>
      <c r="B33" s="75"/>
      <c r="C33" s="27" t="s">
        <v>10</v>
      </c>
      <c r="D33" s="20">
        <v>3</v>
      </c>
      <c r="E33" s="20">
        <v>3</v>
      </c>
      <c r="F33" s="21">
        <v>0.01</v>
      </c>
      <c r="G33" s="21">
        <v>2.35</v>
      </c>
      <c r="H33" s="21">
        <v>0.01</v>
      </c>
      <c r="I33" s="21">
        <v>22.02</v>
      </c>
    </row>
    <row r="34" spans="1:9" s="4" customFormat="1" ht="13.2" x14ac:dyDescent="0.25">
      <c r="A34" s="91"/>
      <c r="B34" s="76"/>
      <c r="C34" s="27" t="s">
        <v>29</v>
      </c>
      <c r="D34" s="20">
        <v>10</v>
      </c>
      <c r="E34" s="20">
        <v>8</v>
      </c>
      <c r="F34" s="21">
        <v>0.02</v>
      </c>
      <c r="G34" s="21" t="s">
        <v>13</v>
      </c>
      <c r="H34" s="21">
        <v>0.57999999999999996</v>
      </c>
      <c r="I34" s="21">
        <v>2.7</v>
      </c>
    </row>
    <row r="35" spans="1:9" s="28" customFormat="1" ht="12.75" x14ac:dyDescent="0.2">
      <c r="A35" s="94"/>
      <c r="B35" s="95"/>
      <c r="C35" s="95"/>
      <c r="D35" s="95"/>
      <c r="E35" s="96"/>
      <c r="F35" s="16">
        <f>SUM(F28:F34)</f>
        <v>40.630000000000003</v>
      </c>
      <c r="G35" s="16">
        <f>SUM(G28:G34)</f>
        <v>4.5600000000000005</v>
      </c>
      <c r="H35" s="16">
        <f>SUM(H28:H34)</f>
        <v>15.29</v>
      </c>
      <c r="I35" s="16">
        <f>SUM(I28:I34)</f>
        <v>191.53</v>
      </c>
    </row>
    <row r="36" spans="1:9" s="4" customFormat="1" ht="12.75" customHeight="1" x14ac:dyDescent="0.25">
      <c r="A36" s="89" t="s">
        <v>59</v>
      </c>
      <c r="B36" s="74" t="s">
        <v>36</v>
      </c>
      <c r="C36" s="4" t="s">
        <v>20</v>
      </c>
      <c r="D36" s="20">
        <v>260</v>
      </c>
      <c r="E36" s="20">
        <v>210</v>
      </c>
      <c r="F36" s="20">
        <v>3.78</v>
      </c>
      <c r="G36" s="20">
        <v>0.21</v>
      </c>
      <c r="H36" s="20">
        <v>9.8699999999999992</v>
      </c>
      <c r="I36" s="20">
        <v>56.7</v>
      </c>
    </row>
    <row r="37" spans="1:9" s="4" customFormat="1" ht="13.2" x14ac:dyDescent="0.25">
      <c r="A37" s="90"/>
      <c r="B37" s="75"/>
      <c r="C37" s="27" t="s">
        <v>27</v>
      </c>
      <c r="D37" s="20">
        <v>69</v>
      </c>
      <c r="E37" s="20">
        <v>69</v>
      </c>
      <c r="F37" s="21">
        <v>9.73</v>
      </c>
      <c r="G37" s="21">
        <v>3.38</v>
      </c>
      <c r="H37" s="21" t="s">
        <v>13</v>
      </c>
      <c r="I37" s="21">
        <v>69.59</v>
      </c>
    </row>
    <row r="38" spans="1:9" s="4" customFormat="1" ht="13.2" x14ac:dyDescent="0.25">
      <c r="A38" s="90"/>
      <c r="B38" s="75"/>
      <c r="C38" s="27" t="s">
        <v>60</v>
      </c>
      <c r="D38" s="20">
        <v>7</v>
      </c>
      <c r="E38" s="20">
        <v>7</v>
      </c>
      <c r="F38" s="21">
        <v>0.34</v>
      </c>
      <c r="G38" s="21" t="s">
        <v>13</v>
      </c>
      <c r="H38" s="21">
        <v>1.33</v>
      </c>
      <c r="I38" s="21">
        <v>7</v>
      </c>
    </row>
    <row r="39" spans="1:9" s="4" customFormat="1" ht="13.2" x14ac:dyDescent="0.25">
      <c r="A39" s="90"/>
      <c r="B39" s="75"/>
      <c r="C39" s="27" t="s">
        <v>40</v>
      </c>
      <c r="D39" s="20">
        <v>7</v>
      </c>
      <c r="E39" s="20">
        <v>7</v>
      </c>
      <c r="F39" s="21">
        <v>0.7</v>
      </c>
      <c r="G39" s="21">
        <v>0.09</v>
      </c>
      <c r="H39" s="21">
        <v>4.97</v>
      </c>
      <c r="I39" s="21">
        <v>23.4</v>
      </c>
    </row>
    <row r="40" spans="1:9" s="4" customFormat="1" ht="13.2" x14ac:dyDescent="0.25">
      <c r="A40" s="90"/>
      <c r="B40" s="75"/>
      <c r="C40" s="27" t="s">
        <v>10</v>
      </c>
      <c r="D40" s="20">
        <v>6</v>
      </c>
      <c r="E40" s="20">
        <v>6</v>
      </c>
      <c r="F40" s="21">
        <v>0.02</v>
      </c>
      <c r="G40" s="21">
        <v>4.71</v>
      </c>
      <c r="H40" s="21">
        <v>0.03</v>
      </c>
      <c r="I40" s="21">
        <v>44.04</v>
      </c>
    </row>
    <row r="41" spans="1:9" s="4" customFormat="1" ht="13.2" x14ac:dyDescent="0.25">
      <c r="A41" s="90"/>
      <c r="B41" s="75"/>
      <c r="C41" s="27" t="s">
        <v>23</v>
      </c>
      <c r="D41" s="20">
        <v>6</v>
      </c>
      <c r="E41" s="20">
        <v>6</v>
      </c>
      <c r="F41" s="21" t="s">
        <v>13</v>
      </c>
      <c r="G41" s="21">
        <v>5.63</v>
      </c>
      <c r="H41" s="21" t="s">
        <v>13</v>
      </c>
      <c r="I41" s="21">
        <v>52.38</v>
      </c>
    </row>
    <row r="42" spans="1:9" s="4" customFormat="1" ht="13.2" x14ac:dyDescent="0.25">
      <c r="A42" s="90"/>
      <c r="B42" s="75"/>
      <c r="C42" s="27" t="s">
        <v>22</v>
      </c>
      <c r="D42" s="20">
        <v>13</v>
      </c>
      <c r="E42" s="20">
        <v>10</v>
      </c>
      <c r="F42" s="21">
        <v>0.14000000000000001</v>
      </c>
      <c r="G42" s="21" t="s">
        <v>13</v>
      </c>
      <c r="H42" s="21">
        <v>0.91</v>
      </c>
      <c r="I42" s="21">
        <v>4.0999999999999996</v>
      </c>
    </row>
    <row r="43" spans="1:9" s="4" customFormat="1" ht="13.2" x14ac:dyDescent="0.25">
      <c r="A43" s="90"/>
      <c r="B43" s="75"/>
      <c r="C43" s="27" t="s">
        <v>21</v>
      </c>
      <c r="D43" s="20">
        <v>2</v>
      </c>
      <c r="E43" s="20">
        <v>2</v>
      </c>
      <c r="F43" s="21" t="s">
        <v>13</v>
      </c>
      <c r="G43" s="21" t="s">
        <v>13</v>
      </c>
      <c r="H43" s="21">
        <v>1.99</v>
      </c>
      <c r="I43" s="21">
        <v>7.58</v>
      </c>
    </row>
    <row r="44" spans="1:9" s="4" customFormat="1" ht="13.2" x14ac:dyDescent="0.25">
      <c r="A44" s="91"/>
      <c r="B44" s="76"/>
      <c r="C44" s="27" t="s">
        <v>29</v>
      </c>
      <c r="D44" s="20">
        <v>20</v>
      </c>
      <c r="E44" s="20">
        <v>16</v>
      </c>
      <c r="F44" s="21">
        <v>0.05</v>
      </c>
      <c r="G44" s="21">
        <v>0.02</v>
      </c>
      <c r="H44" s="21">
        <v>1.1499999999999999</v>
      </c>
      <c r="I44" s="21">
        <v>5.4</v>
      </c>
    </row>
    <row r="45" spans="1:9" s="4" customFormat="1" ht="12.75" x14ac:dyDescent="0.2">
      <c r="A45" s="100"/>
      <c r="B45" s="101"/>
      <c r="C45" s="101"/>
      <c r="D45" s="101"/>
      <c r="E45" s="102"/>
      <c r="F45" s="16">
        <f>SUM(F36:F44)</f>
        <v>14.76</v>
      </c>
      <c r="G45" s="16">
        <f t="shared" ref="G45:I45" si="4">SUM(G36:G44)</f>
        <v>14.04</v>
      </c>
      <c r="H45" s="16">
        <f t="shared" si="4"/>
        <v>20.249999999999996</v>
      </c>
      <c r="I45" s="16">
        <f t="shared" si="4"/>
        <v>270.19</v>
      </c>
    </row>
    <row r="46" spans="1:9" s="4" customFormat="1" ht="13.2" x14ac:dyDescent="0.25">
      <c r="A46" s="89" t="s">
        <v>35</v>
      </c>
      <c r="B46" s="74" t="s">
        <v>36</v>
      </c>
      <c r="C46" s="39" t="s">
        <v>95</v>
      </c>
      <c r="D46" s="20">
        <v>10</v>
      </c>
      <c r="E46" s="20">
        <v>10</v>
      </c>
      <c r="F46" s="21">
        <v>0.44</v>
      </c>
      <c r="G46" s="21" t="s">
        <v>13</v>
      </c>
      <c r="H46" s="21">
        <v>0.62</v>
      </c>
      <c r="I46" s="21">
        <v>27.9</v>
      </c>
    </row>
    <row r="47" spans="1:9" s="4" customFormat="1" ht="13.2" x14ac:dyDescent="0.25">
      <c r="A47" s="91"/>
      <c r="B47" s="76"/>
      <c r="C47" s="27" t="s">
        <v>21</v>
      </c>
      <c r="D47" s="20">
        <v>15</v>
      </c>
      <c r="E47" s="20">
        <v>15</v>
      </c>
      <c r="F47" s="21" t="s">
        <v>13</v>
      </c>
      <c r="G47" s="21" t="s">
        <v>13</v>
      </c>
      <c r="H47" s="21">
        <v>14.3</v>
      </c>
      <c r="I47" s="21">
        <v>58.5</v>
      </c>
    </row>
    <row r="48" spans="1:9" s="4" customFormat="1" ht="12.75" x14ac:dyDescent="0.2">
      <c r="A48" s="100"/>
      <c r="B48" s="101"/>
      <c r="C48" s="101"/>
      <c r="D48" s="101"/>
      <c r="E48" s="102"/>
      <c r="F48" s="16">
        <f>SUM(F46:F47)</f>
        <v>0.44</v>
      </c>
      <c r="G48" s="16">
        <f t="shared" ref="G48:I48" si="5">SUM(G46:G47)</f>
        <v>0</v>
      </c>
      <c r="H48" s="16">
        <f t="shared" si="5"/>
        <v>14.92</v>
      </c>
      <c r="I48" s="16">
        <f t="shared" si="5"/>
        <v>86.4</v>
      </c>
    </row>
    <row r="49" spans="1:9" s="4" customFormat="1" ht="26.4" x14ac:dyDescent="0.25">
      <c r="A49" s="27" t="s">
        <v>37</v>
      </c>
      <c r="B49" s="29" t="s">
        <v>38</v>
      </c>
      <c r="C49" s="27" t="s">
        <v>37</v>
      </c>
      <c r="D49" s="20">
        <v>40</v>
      </c>
      <c r="E49" s="20">
        <v>40</v>
      </c>
      <c r="F49" s="21">
        <v>2.08</v>
      </c>
      <c r="G49" s="21">
        <v>0.48</v>
      </c>
      <c r="H49" s="21">
        <v>17.7</v>
      </c>
      <c r="I49" s="21">
        <v>85.6</v>
      </c>
    </row>
    <row r="50" spans="1:9" s="28" customFormat="1" ht="13.2" x14ac:dyDescent="0.25">
      <c r="A50" s="94" t="s">
        <v>34</v>
      </c>
      <c r="B50" s="95"/>
      <c r="C50" s="95"/>
      <c r="D50" s="95"/>
      <c r="E50" s="96"/>
      <c r="F50" s="16">
        <f>F27+F35+F45+F48+F49</f>
        <v>60.32</v>
      </c>
      <c r="G50" s="16">
        <f>G27+G35+G45+G48+G49</f>
        <v>22.830000000000002</v>
      </c>
      <c r="H50" s="16">
        <f>H27+H35+H45+H48+H49</f>
        <v>75.59</v>
      </c>
      <c r="I50" s="16">
        <f>I27+I35+I45+I48+I49</f>
        <v>708.77</v>
      </c>
    </row>
    <row r="51" spans="1:9" s="4" customFormat="1" ht="13.2" x14ac:dyDescent="0.25">
      <c r="A51" s="94" t="s">
        <v>39</v>
      </c>
      <c r="B51" s="95"/>
      <c r="C51" s="95"/>
      <c r="D51" s="95"/>
      <c r="E51" s="95"/>
      <c r="F51" s="95"/>
      <c r="G51" s="95"/>
      <c r="H51" s="95"/>
      <c r="I51" s="96"/>
    </row>
    <row r="52" spans="1:9" s="4" customFormat="1" ht="13.2" x14ac:dyDescent="0.25">
      <c r="A52" s="63" t="s">
        <v>64</v>
      </c>
      <c r="B52" s="64" t="s">
        <v>75</v>
      </c>
      <c r="C52" s="63" t="s">
        <v>65</v>
      </c>
      <c r="D52" s="20">
        <v>60</v>
      </c>
      <c r="E52" s="20">
        <v>34.799999999999997</v>
      </c>
      <c r="F52" s="21">
        <v>5.08</v>
      </c>
      <c r="G52" s="21">
        <v>10.3</v>
      </c>
      <c r="H52" s="21">
        <v>0.17</v>
      </c>
      <c r="I52" s="21">
        <v>115</v>
      </c>
    </row>
    <row r="53" spans="1:9" s="4" customFormat="1" ht="12.75" x14ac:dyDescent="0.2">
      <c r="A53" s="100"/>
      <c r="B53" s="101"/>
      <c r="C53" s="101"/>
      <c r="D53" s="101"/>
      <c r="E53" s="102"/>
      <c r="F53" s="66">
        <f>SUM(F52:F52)</f>
        <v>5.08</v>
      </c>
      <c r="G53" s="66">
        <f>SUM(G52:G52)</f>
        <v>10.3</v>
      </c>
      <c r="H53" s="66">
        <f>SUM(H52:H52)</f>
        <v>0.17</v>
      </c>
      <c r="I53" s="66">
        <f>SUM(I52:I52)</f>
        <v>115</v>
      </c>
    </row>
    <row r="54" spans="1:9" s="4" customFormat="1" ht="12.75" x14ac:dyDescent="0.2">
      <c r="A54" s="100"/>
      <c r="B54" s="101"/>
      <c r="C54" s="101"/>
      <c r="D54" s="101"/>
      <c r="E54" s="102"/>
      <c r="F54" s="66"/>
      <c r="G54" s="66"/>
      <c r="H54" s="66"/>
      <c r="I54" s="66"/>
    </row>
    <row r="55" spans="1:9" s="4" customFormat="1" ht="13.2" x14ac:dyDescent="0.25">
      <c r="A55" s="89" t="s">
        <v>126</v>
      </c>
      <c r="B55" s="62">
        <v>100</v>
      </c>
      <c r="C55" s="45" t="s">
        <v>135</v>
      </c>
      <c r="D55" s="62">
        <v>100</v>
      </c>
      <c r="E55" s="62">
        <v>80</v>
      </c>
      <c r="F55" s="21">
        <v>1.5</v>
      </c>
      <c r="G55" s="21">
        <v>0.1</v>
      </c>
      <c r="H55" s="21">
        <v>21.8</v>
      </c>
      <c r="I55" s="21">
        <v>89</v>
      </c>
    </row>
    <row r="56" spans="1:9" s="4" customFormat="1" ht="13.2" x14ac:dyDescent="0.25">
      <c r="A56" s="108"/>
      <c r="B56" s="71"/>
      <c r="C56" s="45"/>
      <c r="D56" s="62"/>
      <c r="E56" s="62"/>
      <c r="F56" s="21"/>
      <c r="G56" s="21"/>
      <c r="H56" s="21"/>
      <c r="I56" s="21"/>
    </row>
    <row r="57" spans="1:9" s="4" customFormat="1" ht="13.2" x14ac:dyDescent="0.25">
      <c r="A57" s="89" t="s">
        <v>120</v>
      </c>
      <c r="B57" s="103">
        <v>200</v>
      </c>
      <c r="C57" s="15" t="s">
        <v>14</v>
      </c>
      <c r="D57" s="14">
        <v>0.3</v>
      </c>
      <c r="E57" s="14">
        <v>0.3</v>
      </c>
      <c r="F57" s="18">
        <v>0.16</v>
      </c>
      <c r="G57" s="18" t="s">
        <v>13</v>
      </c>
      <c r="H57" s="18">
        <v>0.02</v>
      </c>
      <c r="I57" s="18"/>
    </row>
    <row r="58" spans="1:9" s="4" customFormat="1" ht="13.2" x14ac:dyDescent="0.25">
      <c r="A58" s="91"/>
      <c r="B58" s="104"/>
      <c r="C58" s="15" t="s">
        <v>21</v>
      </c>
      <c r="D58" s="14">
        <v>15</v>
      </c>
      <c r="E58" s="14">
        <v>15</v>
      </c>
      <c r="F58" s="18" t="s">
        <v>13</v>
      </c>
      <c r="G58" s="18" t="s">
        <v>13</v>
      </c>
      <c r="H58" s="18">
        <v>14.3</v>
      </c>
      <c r="I58" s="18">
        <v>58.5</v>
      </c>
    </row>
    <row r="59" spans="1:9" s="4" customFormat="1" ht="13.2" x14ac:dyDescent="0.25">
      <c r="A59" s="100"/>
      <c r="B59" s="101"/>
      <c r="C59" s="101"/>
      <c r="D59" s="101"/>
      <c r="E59" s="102"/>
      <c r="F59" s="16">
        <f>SUM(F57:F58)</f>
        <v>0.16</v>
      </c>
      <c r="G59" s="16">
        <f>SUM(G57:G58)</f>
        <v>0</v>
      </c>
      <c r="H59" s="16">
        <f>SUM(H57:H58)</f>
        <v>14.32</v>
      </c>
      <c r="I59" s="16">
        <f>SUM(I57:I58)</f>
        <v>58.5</v>
      </c>
    </row>
    <row r="60" spans="1:9" s="4" customFormat="1" ht="26.4" x14ac:dyDescent="0.25">
      <c r="A60" s="27" t="s">
        <v>67</v>
      </c>
      <c r="B60" s="14">
        <v>20</v>
      </c>
      <c r="C60" s="15" t="s">
        <v>67</v>
      </c>
      <c r="D60" s="14">
        <v>20</v>
      </c>
      <c r="E60" s="14">
        <v>20</v>
      </c>
      <c r="F60" s="18">
        <v>1.57</v>
      </c>
      <c r="G60" s="18">
        <v>1.92</v>
      </c>
      <c r="H60" s="18">
        <v>11.03</v>
      </c>
      <c r="I60" s="18">
        <v>66.81</v>
      </c>
    </row>
    <row r="61" spans="1:9" s="4" customFormat="1" ht="13.2" x14ac:dyDescent="0.25">
      <c r="A61" s="100"/>
      <c r="B61" s="101"/>
      <c r="C61" s="101"/>
      <c r="D61" s="101"/>
      <c r="E61" s="102"/>
      <c r="F61" s="16">
        <f>SUM(F60)</f>
        <v>1.57</v>
      </c>
      <c r="G61" s="16">
        <f t="shared" ref="G61:I61" si="6">SUM(G60)</f>
        <v>1.92</v>
      </c>
      <c r="H61" s="16">
        <f t="shared" si="6"/>
        <v>11.03</v>
      </c>
      <c r="I61" s="16">
        <f t="shared" si="6"/>
        <v>66.81</v>
      </c>
    </row>
    <row r="62" spans="1:9" s="28" customFormat="1" ht="13.2" x14ac:dyDescent="0.25">
      <c r="A62" s="94" t="s">
        <v>34</v>
      </c>
      <c r="B62" s="95"/>
      <c r="C62" s="95"/>
      <c r="D62" s="95"/>
      <c r="E62" s="96"/>
      <c r="F62" s="16">
        <f>F54+F59+F55+F61</f>
        <v>3.23</v>
      </c>
      <c r="G62" s="16">
        <f>G54+G59+G55+G61</f>
        <v>2.02</v>
      </c>
      <c r="H62" s="16">
        <f>H54+H59+H55+H61</f>
        <v>47.150000000000006</v>
      </c>
      <c r="I62" s="16">
        <f>I54+I59+I55+I61</f>
        <v>214.31</v>
      </c>
    </row>
    <row r="63" spans="1:9" s="30" customFormat="1" ht="13.2" x14ac:dyDescent="0.3">
      <c r="A63" s="97" t="s">
        <v>44</v>
      </c>
      <c r="B63" s="98"/>
      <c r="C63" s="98"/>
      <c r="D63" s="98"/>
      <c r="E63" s="99"/>
      <c r="F63" s="16">
        <f>SUM(F19+F50+F62,F21)</f>
        <v>74.75</v>
      </c>
      <c r="G63" s="16">
        <f>SUM(G19+G50+G62,G21)</f>
        <v>37.870000000000005</v>
      </c>
      <c r="H63" s="16">
        <f>SUM(H19+H50+H62,H21)</f>
        <v>202.66000000000003</v>
      </c>
      <c r="I63" s="16">
        <f>SUM(I19+I50+I62,I21)</f>
        <v>1364.75</v>
      </c>
    </row>
    <row r="64" spans="1:9" s="4" customFormat="1" ht="13.2" x14ac:dyDescent="0.25">
      <c r="A64" s="22"/>
      <c r="B64" s="23"/>
      <c r="C64" s="25"/>
      <c r="F64" s="8"/>
      <c r="G64" s="8"/>
      <c r="H64" s="8"/>
      <c r="I64" s="8"/>
    </row>
    <row r="65" spans="1:9" s="4" customFormat="1" ht="13.2" x14ac:dyDescent="0.25">
      <c r="A65" s="22"/>
      <c r="B65" s="23"/>
      <c r="C65" s="25"/>
      <c r="F65" s="8"/>
      <c r="G65" s="8"/>
      <c r="H65" s="8"/>
      <c r="I65" s="8"/>
    </row>
    <row r="66" spans="1:9" s="4" customFormat="1" ht="13.2" x14ac:dyDescent="0.25">
      <c r="A66" s="22"/>
      <c r="B66" s="23"/>
      <c r="C66" s="25"/>
      <c r="F66" s="8"/>
      <c r="G66" s="8"/>
      <c r="H66" s="8"/>
      <c r="I66" s="8"/>
    </row>
    <row r="67" spans="1:9" s="4" customFormat="1" ht="13.2" x14ac:dyDescent="0.25">
      <c r="A67" s="22"/>
      <c r="B67" s="23"/>
      <c r="C67" s="25"/>
      <c r="F67" s="8"/>
      <c r="G67" s="8"/>
      <c r="H67" s="8"/>
      <c r="I67" s="8"/>
    </row>
    <row r="68" spans="1:9" s="4" customFormat="1" ht="13.2" x14ac:dyDescent="0.25">
      <c r="A68" s="22"/>
      <c r="B68" s="23"/>
      <c r="C68" s="25"/>
      <c r="F68" s="8"/>
      <c r="G68" s="8"/>
      <c r="H68" s="8"/>
      <c r="I68" s="8"/>
    </row>
    <row r="69" spans="1:9" s="4" customFormat="1" ht="13.2" x14ac:dyDescent="0.25">
      <c r="A69" s="22"/>
      <c r="B69" s="23"/>
      <c r="C69" s="25"/>
      <c r="F69" s="8"/>
      <c r="G69" s="8"/>
      <c r="H69" s="8"/>
      <c r="I69" s="8"/>
    </row>
    <row r="70" spans="1:9" s="4" customFormat="1" ht="13.2" x14ac:dyDescent="0.25">
      <c r="B70" s="23"/>
      <c r="C70" s="25"/>
      <c r="F70" s="8"/>
      <c r="G70" s="8"/>
      <c r="H70" s="8"/>
      <c r="I70" s="8"/>
    </row>
    <row r="71" spans="1:9" s="4" customFormat="1" ht="13.2" x14ac:dyDescent="0.25">
      <c r="B71" s="23"/>
      <c r="C71" s="25"/>
      <c r="F71" s="8"/>
      <c r="G71" s="8"/>
      <c r="H71" s="8"/>
      <c r="I71" s="8"/>
    </row>
    <row r="72" spans="1:9" s="4" customFormat="1" ht="13.2" x14ac:dyDescent="0.25">
      <c r="B72" s="23"/>
      <c r="C72" s="25"/>
      <c r="F72" s="8"/>
      <c r="G72" s="8"/>
      <c r="H72" s="8"/>
      <c r="I72" s="8"/>
    </row>
    <row r="73" spans="1:9" s="4" customFormat="1" ht="13.2" x14ac:dyDescent="0.25">
      <c r="B73" s="23"/>
      <c r="C73" s="25"/>
      <c r="F73" s="8"/>
      <c r="G73" s="8"/>
      <c r="H73" s="8"/>
      <c r="I73" s="8"/>
    </row>
    <row r="74" spans="1:9" s="4" customFormat="1" ht="13.2" x14ac:dyDescent="0.25">
      <c r="B74" s="23"/>
      <c r="C74" s="25"/>
      <c r="F74" s="8"/>
      <c r="G74" s="8"/>
      <c r="H74" s="8"/>
      <c r="I74" s="8"/>
    </row>
    <row r="75" spans="1:9" s="4" customFormat="1" ht="13.2" x14ac:dyDescent="0.25">
      <c r="B75" s="23"/>
      <c r="C75" s="25"/>
      <c r="F75" s="8"/>
      <c r="G75" s="8"/>
      <c r="H75" s="8"/>
      <c r="I75" s="8"/>
    </row>
    <row r="76" spans="1:9" s="4" customFormat="1" ht="13.2" x14ac:dyDescent="0.25">
      <c r="B76" s="23"/>
      <c r="C76" s="25"/>
      <c r="F76" s="8"/>
      <c r="G76" s="8"/>
      <c r="H76" s="8"/>
      <c r="I76" s="8"/>
    </row>
    <row r="77" spans="1:9" x14ac:dyDescent="0.3">
      <c r="B77" s="24"/>
      <c r="C77" s="26"/>
      <c r="F77" s="7"/>
      <c r="G77" s="7"/>
      <c r="H77" s="7"/>
      <c r="I77" s="7"/>
    </row>
    <row r="78" spans="1:9" x14ac:dyDescent="0.3">
      <c r="B78" s="24"/>
      <c r="C78" s="26"/>
      <c r="F78" s="7"/>
      <c r="G78" s="7"/>
      <c r="H78" s="7"/>
      <c r="I78" s="7"/>
    </row>
    <row r="79" spans="1:9" x14ac:dyDescent="0.3">
      <c r="B79" s="24"/>
      <c r="C79" s="26"/>
      <c r="F79" s="7"/>
      <c r="G79" s="7"/>
      <c r="H79" s="7"/>
      <c r="I79" s="7"/>
    </row>
    <row r="80" spans="1:9" x14ac:dyDescent="0.3">
      <c r="B80" s="24"/>
      <c r="C80" s="26"/>
      <c r="F80" s="7"/>
      <c r="G80" s="7"/>
      <c r="H80" s="7"/>
      <c r="I80" s="7"/>
    </row>
    <row r="81" spans="2:9" x14ac:dyDescent="0.3">
      <c r="B81" s="24"/>
      <c r="C81" s="26"/>
      <c r="F81" s="7"/>
      <c r="G81" s="7"/>
      <c r="H81" s="7"/>
      <c r="I81" s="7"/>
    </row>
    <row r="82" spans="2:9" x14ac:dyDescent="0.3">
      <c r="B82" s="24"/>
      <c r="C82" s="26"/>
      <c r="F82" s="7"/>
      <c r="G82" s="7"/>
      <c r="H82" s="7"/>
      <c r="I82" s="7"/>
    </row>
    <row r="83" spans="2:9" x14ac:dyDescent="0.3">
      <c r="B83" s="24"/>
      <c r="C83" s="26"/>
      <c r="F83" s="7"/>
      <c r="G83" s="7"/>
      <c r="H83" s="7"/>
      <c r="I83" s="7"/>
    </row>
    <row r="84" spans="2:9" x14ac:dyDescent="0.3">
      <c r="B84" s="24"/>
      <c r="C84" s="26"/>
      <c r="F84" s="7"/>
      <c r="G84" s="7"/>
      <c r="H84" s="7"/>
      <c r="I84" s="7"/>
    </row>
    <row r="85" spans="2:9" x14ac:dyDescent="0.3">
      <c r="B85" s="24"/>
      <c r="F85" s="7"/>
      <c r="G85" s="7"/>
      <c r="H85" s="7"/>
      <c r="I85" s="7"/>
    </row>
    <row r="86" spans="2:9" x14ac:dyDescent="0.3">
      <c r="B86" s="24"/>
      <c r="F86" s="7"/>
      <c r="G86" s="7"/>
      <c r="H86" s="7"/>
      <c r="I86" s="7"/>
    </row>
    <row r="87" spans="2:9" x14ac:dyDescent="0.3">
      <c r="B87" s="24"/>
      <c r="F87" s="7"/>
      <c r="G87" s="7"/>
      <c r="H87" s="7"/>
      <c r="I87" s="7"/>
    </row>
    <row r="88" spans="2:9" x14ac:dyDescent="0.3">
      <c r="B88" s="24"/>
      <c r="F88" s="7"/>
      <c r="G88" s="7"/>
      <c r="H88" s="7"/>
      <c r="I88" s="7"/>
    </row>
    <row r="89" spans="2:9" x14ac:dyDescent="0.3">
      <c r="B89" s="24"/>
      <c r="F89" s="7"/>
      <c r="G89" s="7"/>
      <c r="H89" s="7"/>
      <c r="I89" s="7"/>
    </row>
    <row r="90" spans="2:9" x14ac:dyDescent="0.3">
      <c r="B90" s="24"/>
      <c r="F90" s="7"/>
      <c r="G90" s="7"/>
      <c r="H90" s="7"/>
      <c r="I90" s="7"/>
    </row>
    <row r="91" spans="2:9" x14ac:dyDescent="0.3">
      <c r="B91" s="24"/>
      <c r="F91" s="7"/>
      <c r="G91" s="7"/>
      <c r="H91" s="7"/>
      <c r="I91" s="7"/>
    </row>
    <row r="92" spans="2:9" x14ac:dyDescent="0.3">
      <c r="B92" s="24"/>
      <c r="F92" s="7"/>
      <c r="G92" s="7"/>
      <c r="H92" s="7"/>
      <c r="I92" s="7"/>
    </row>
    <row r="93" spans="2:9" x14ac:dyDescent="0.3">
      <c r="B93" s="24"/>
      <c r="F93" s="7"/>
      <c r="G93" s="7"/>
      <c r="H93" s="7"/>
      <c r="I93" s="7"/>
    </row>
    <row r="94" spans="2:9" x14ac:dyDescent="0.3">
      <c r="B94" s="24"/>
      <c r="F94" s="7"/>
      <c r="G94" s="7"/>
      <c r="H94" s="7"/>
      <c r="I94" s="7"/>
    </row>
    <row r="95" spans="2:9" x14ac:dyDescent="0.3">
      <c r="B95" s="24"/>
      <c r="F95" s="7"/>
      <c r="G95" s="7"/>
      <c r="H95" s="7"/>
      <c r="I95" s="7"/>
    </row>
    <row r="96" spans="2:9" x14ac:dyDescent="0.3">
      <c r="B96" s="24"/>
      <c r="F96" s="7"/>
      <c r="G96" s="7"/>
      <c r="H96" s="7"/>
      <c r="I96" s="7"/>
    </row>
    <row r="97" spans="2:9" x14ac:dyDescent="0.3">
      <c r="B97" s="24"/>
      <c r="F97" s="7"/>
      <c r="G97" s="7"/>
      <c r="H97" s="7"/>
      <c r="I97" s="7"/>
    </row>
    <row r="98" spans="2:9" x14ac:dyDescent="0.3">
      <c r="B98" s="24"/>
      <c r="F98" s="7"/>
      <c r="G98" s="7"/>
      <c r="H98" s="7"/>
      <c r="I98" s="7"/>
    </row>
    <row r="99" spans="2:9" x14ac:dyDescent="0.3">
      <c r="F99" s="7"/>
      <c r="G99" s="7"/>
      <c r="H99" s="7"/>
      <c r="I99" s="7"/>
    </row>
    <row r="100" spans="2:9" x14ac:dyDescent="0.3">
      <c r="F100" s="7"/>
      <c r="G100" s="7"/>
      <c r="H100" s="7"/>
      <c r="I100" s="7"/>
    </row>
    <row r="101" spans="2:9" x14ac:dyDescent="0.3">
      <c r="F101" s="7"/>
      <c r="G101" s="7"/>
      <c r="H101" s="7"/>
      <c r="I101" s="7"/>
    </row>
    <row r="102" spans="2:9" x14ac:dyDescent="0.3">
      <c r="F102" s="7"/>
      <c r="G102" s="7"/>
      <c r="H102" s="7"/>
      <c r="I102" s="7"/>
    </row>
    <row r="103" spans="2:9" x14ac:dyDescent="0.3">
      <c r="F103" s="7"/>
      <c r="G103" s="7"/>
      <c r="H103" s="7"/>
      <c r="I103" s="7"/>
    </row>
    <row r="104" spans="2:9" x14ac:dyDescent="0.3">
      <c r="F104" s="7"/>
      <c r="G104" s="7"/>
      <c r="H104" s="7"/>
      <c r="I104" s="7"/>
    </row>
    <row r="105" spans="2:9" x14ac:dyDescent="0.3">
      <c r="F105" s="7"/>
      <c r="G105" s="7"/>
      <c r="H105" s="7"/>
      <c r="I105" s="7"/>
    </row>
    <row r="106" spans="2:9" x14ac:dyDescent="0.3">
      <c r="F106" s="7"/>
      <c r="G106" s="7"/>
      <c r="H106" s="7"/>
      <c r="I106" s="7"/>
    </row>
    <row r="107" spans="2:9" x14ac:dyDescent="0.3">
      <c r="F107" s="7"/>
      <c r="G107" s="7"/>
      <c r="H107" s="7"/>
      <c r="I107" s="7"/>
    </row>
    <row r="108" spans="2:9" x14ac:dyDescent="0.3">
      <c r="F108" s="7"/>
      <c r="G108" s="7"/>
      <c r="H108" s="7"/>
      <c r="I108" s="7"/>
    </row>
  </sheetData>
  <mergeCells count="38">
    <mergeCell ref="A55:A56"/>
    <mergeCell ref="A18:E18"/>
    <mergeCell ref="A1:I1"/>
    <mergeCell ref="A2:I2"/>
    <mergeCell ref="A5:I5"/>
    <mergeCell ref="A6:A10"/>
    <mergeCell ref="B6:B10"/>
    <mergeCell ref="A11:E11"/>
    <mergeCell ref="A12:A14"/>
    <mergeCell ref="B12:B14"/>
    <mergeCell ref="A15:E15"/>
    <mergeCell ref="A16:A17"/>
    <mergeCell ref="B16:B17"/>
    <mergeCell ref="A45:E45"/>
    <mergeCell ref="A19:E19"/>
    <mergeCell ref="A20:I20"/>
    <mergeCell ref="A22:I22"/>
    <mergeCell ref="A23:A26"/>
    <mergeCell ref="B23:B26"/>
    <mergeCell ref="A27:E27"/>
    <mergeCell ref="A28:A34"/>
    <mergeCell ref="B28:B34"/>
    <mergeCell ref="A35:E35"/>
    <mergeCell ref="A36:A44"/>
    <mergeCell ref="B36:B44"/>
    <mergeCell ref="A62:E62"/>
    <mergeCell ref="A63:E63"/>
    <mergeCell ref="A46:A47"/>
    <mergeCell ref="B46:B47"/>
    <mergeCell ref="A48:E48"/>
    <mergeCell ref="A50:E50"/>
    <mergeCell ref="A51:I51"/>
    <mergeCell ref="A61:E61"/>
    <mergeCell ref="A54:E54"/>
    <mergeCell ref="A57:A58"/>
    <mergeCell ref="B57:B58"/>
    <mergeCell ref="A59:E59"/>
    <mergeCell ref="A53:E53"/>
  </mergeCells>
  <pageMargins left="0.59055118110236227" right="0.59055118110236227" top="0.55118110236220474" bottom="0.55118110236220474" header="0" footer="0"/>
  <pageSetup paperSize="9" scale="9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3"/>
  <sheetViews>
    <sheetView topLeftCell="A14" zoomScaleNormal="100" workbookViewId="0">
      <selection activeCell="C23" sqref="C23:I23"/>
    </sheetView>
  </sheetViews>
  <sheetFormatPr defaultColWidth="9.109375" defaultRowHeight="15.6" x14ac:dyDescent="0.3"/>
  <cols>
    <col min="1" max="1" width="18.109375" style="1" customWidth="1"/>
    <col min="2" max="2" width="8.6640625" style="1" customWidth="1"/>
    <col min="3" max="3" width="19.44140625" style="1" customWidth="1"/>
    <col min="4" max="5" width="9.109375" style="1"/>
    <col min="6" max="6" width="7.33203125" style="1" customWidth="1"/>
    <col min="7" max="7" width="7" style="1" customWidth="1"/>
    <col min="8" max="8" width="6.6640625" style="1" customWidth="1"/>
    <col min="9" max="9" width="10.88671875" style="1" customWidth="1"/>
    <col min="10" max="16384" width="9.109375" style="1"/>
  </cols>
  <sheetData>
    <row r="1" spans="1:9" s="3" customFormat="1" x14ac:dyDescent="0.3">
      <c r="A1" s="92" t="s">
        <v>137</v>
      </c>
      <c r="B1" s="92"/>
      <c r="C1" s="92"/>
      <c r="D1" s="92"/>
      <c r="E1" s="92"/>
      <c r="F1" s="92"/>
      <c r="G1" s="92"/>
      <c r="H1" s="92"/>
      <c r="I1" s="92"/>
    </row>
    <row r="2" spans="1:9" s="3" customFormat="1" x14ac:dyDescent="0.3">
      <c r="A2" s="93" t="s">
        <v>45</v>
      </c>
      <c r="B2" s="93"/>
      <c r="C2" s="93"/>
      <c r="D2" s="93"/>
      <c r="E2" s="93"/>
      <c r="F2" s="93"/>
      <c r="G2" s="93"/>
      <c r="H2" s="93"/>
      <c r="I2" s="93"/>
    </row>
    <row r="3" spans="1:9" s="3" customFormat="1" ht="15.75" x14ac:dyDescent="0.25">
      <c r="A3" s="31"/>
      <c r="B3" s="31"/>
      <c r="C3" s="31"/>
      <c r="D3" s="31"/>
      <c r="E3" s="31"/>
      <c r="F3" s="31"/>
      <c r="G3" s="31"/>
      <c r="H3" s="31"/>
      <c r="I3" s="31"/>
    </row>
    <row r="4" spans="1:9" s="2" customFormat="1" ht="31.2" x14ac:dyDescent="0.3">
      <c r="A4" s="11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</row>
    <row r="5" spans="1:9" s="6" customFormat="1" ht="13.2" x14ac:dyDescent="0.3">
      <c r="A5" s="85" t="s">
        <v>11</v>
      </c>
      <c r="B5" s="85"/>
      <c r="C5" s="85"/>
      <c r="D5" s="85"/>
      <c r="E5" s="85"/>
      <c r="F5" s="85"/>
      <c r="G5" s="85"/>
      <c r="H5" s="85"/>
      <c r="I5" s="85"/>
    </row>
    <row r="6" spans="1:9" s="4" customFormat="1" ht="13.2" x14ac:dyDescent="0.25">
      <c r="A6" s="83" t="s">
        <v>79</v>
      </c>
      <c r="B6" s="80">
        <v>200</v>
      </c>
      <c r="C6" s="15" t="s">
        <v>80</v>
      </c>
      <c r="D6" s="13">
        <v>30</v>
      </c>
      <c r="E6" s="13">
        <v>30</v>
      </c>
      <c r="F6" s="17">
        <v>2.3199999999999998</v>
      </c>
      <c r="G6" s="17">
        <v>0.25</v>
      </c>
      <c r="H6" s="17">
        <v>17.420000000000002</v>
      </c>
      <c r="I6" s="17">
        <v>79.25</v>
      </c>
    </row>
    <row r="7" spans="1:9" s="4" customFormat="1" ht="13.2" x14ac:dyDescent="0.25">
      <c r="A7" s="83"/>
      <c r="B7" s="80"/>
      <c r="C7" s="15" t="s">
        <v>32</v>
      </c>
      <c r="D7" s="13">
        <v>200</v>
      </c>
      <c r="E7" s="13">
        <v>200</v>
      </c>
      <c r="F7" s="17">
        <v>5.6</v>
      </c>
      <c r="G7" s="17">
        <v>6.4</v>
      </c>
      <c r="H7" s="17">
        <v>5.4</v>
      </c>
      <c r="I7" s="17">
        <v>118</v>
      </c>
    </row>
    <row r="8" spans="1:9" s="4" customFormat="1" ht="13.2" x14ac:dyDescent="0.25">
      <c r="A8" s="83"/>
      <c r="B8" s="80"/>
      <c r="C8" s="15" t="s">
        <v>21</v>
      </c>
      <c r="D8" s="13">
        <v>5</v>
      </c>
      <c r="E8" s="13">
        <v>5</v>
      </c>
      <c r="F8" s="17" t="s">
        <v>13</v>
      </c>
      <c r="G8" s="17" t="s">
        <v>13</v>
      </c>
      <c r="H8" s="17">
        <v>4.99</v>
      </c>
      <c r="I8" s="17">
        <v>18.95</v>
      </c>
    </row>
    <row r="9" spans="1:9" s="4" customFormat="1" ht="13.2" x14ac:dyDescent="0.25">
      <c r="A9" s="83"/>
      <c r="B9" s="80"/>
      <c r="C9" s="15" t="s">
        <v>10</v>
      </c>
      <c r="D9" s="13">
        <v>4</v>
      </c>
      <c r="E9" s="13">
        <v>4</v>
      </c>
      <c r="F9" s="17">
        <v>0.01</v>
      </c>
      <c r="G9" s="17">
        <v>3.14</v>
      </c>
      <c r="H9" s="17">
        <v>0.02</v>
      </c>
      <c r="I9" s="17">
        <v>29.36</v>
      </c>
    </row>
    <row r="10" spans="1:9" s="5" customFormat="1" ht="12.75" x14ac:dyDescent="0.25">
      <c r="A10" s="81"/>
      <c r="B10" s="81"/>
      <c r="C10" s="81"/>
      <c r="D10" s="81"/>
      <c r="E10" s="81"/>
      <c r="F10" s="16">
        <f>SUM(F6:F9)</f>
        <v>7.93</v>
      </c>
      <c r="G10" s="16">
        <f t="shared" ref="G10:I10" si="0">SUM(G6:G9)</f>
        <v>9.7900000000000009</v>
      </c>
      <c r="H10" s="16">
        <f t="shared" si="0"/>
        <v>27.830000000000002</v>
      </c>
      <c r="I10" s="16">
        <f t="shared" si="0"/>
        <v>245.56</v>
      </c>
    </row>
    <row r="11" spans="1:9" s="4" customFormat="1" ht="26.4" x14ac:dyDescent="0.25">
      <c r="A11" s="83" t="s">
        <v>119</v>
      </c>
      <c r="B11" s="82" t="s">
        <v>131</v>
      </c>
      <c r="C11" s="15" t="s">
        <v>37</v>
      </c>
      <c r="D11" s="14">
        <v>40</v>
      </c>
      <c r="E11" s="14">
        <v>40</v>
      </c>
      <c r="F11" s="18">
        <v>2.84</v>
      </c>
      <c r="G11" s="18">
        <v>0.44</v>
      </c>
      <c r="H11" s="18">
        <v>18.5</v>
      </c>
      <c r="I11" s="18">
        <v>91.6</v>
      </c>
    </row>
    <row r="12" spans="1:9" s="4" customFormat="1" ht="13.2" x14ac:dyDescent="0.25">
      <c r="A12" s="83"/>
      <c r="B12" s="82"/>
      <c r="C12" s="15" t="s">
        <v>12</v>
      </c>
      <c r="D12" s="14">
        <v>5</v>
      </c>
      <c r="E12" s="14">
        <v>5</v>
      </c>
      <c r="F12" s="18">
        <v>1.3</v>
      </c>
      <c r="G12" s="18">
        <v>1.35</v>
      </c>
      <c r="H12" s="18" t="s">
        <v>13</v>
      </c>
      <c r="I12" s="18">
        <v>17.350000000000001</v>
      </c>
    </row>
    <row r="13" spans="1:9" s="4" customFormat="1" ht="13.2" x14ac:dyDescent="0.25">
      <c r="A13" s="83"/>
      <c r="B13" s="82"/>
      <c r="C13" s="15" t="s">
        <v>10</v>
      </c>
      <c r="D13" s="14">
        <v>5</v>
      </c>
      <c r="E13" s="14">
        <v>5</v>
      </c>
      <c r="F13" s="18">
        <v>0.01</v>
      </c>
      <c r="G13" s="18">
        <v>3.14</v>
      </c>
      <c r="H13" s="18">
        <v>0.02</v>
      </c>
      <c r="I13" s="18">
        <v>29.36</v>
      </c>
    </row>
    <row r="14" spans="1:9" s="5" customFormat="1" ht="12.75" x14ac:dyDescent="0.25">
      <c r="A14" s="81"/>
      <c r="B14" s="81"/>
      <c r="C14" s="81"/>
      <c r="D14" s="81"/>
      <c r="E14" s="81"/>
      <c r="F14" s="16">
        <f>SUM(F11:F13)</f>
        <v>4.1499999999999995</v>
      </c>
      <c r="G14" s="16">
        <f t="shared" ref="G14:I14" si="1">SUM(G11:G13)</f>
        <v>4.93</v>
      </c>
      <c r="H14" s="16">
        <f t="shared" si="1"/>
        <v>18.52</v>
      </c>
      <c r="I14" s="16">
        <f t="shared" si="1"/>
        <v>138.31</v>
      </c>
    </row>
    <row r="15" spans="1:9" s="4" customFormat="1" ht="12.75" customHeight="1" x14ac:dyDescent="0.25">
      <c r="A15" s="83" t="s">
        <v>43</v>
      </c>
      <c r="B15" s="80">
        <v>200</v>
      </c>
      <c r="C15" s="15" t="s">
        <v>14</v>
      </c>
      <c r="D15" s="14">
        <v>0.6</v>
      </c>
      <c r="E15" s="14">
        <v>0.6</v>
      </c>
      <c r="F15" s="18">
        <v>0.16</v>
      </c>
      <c r="G15" s="18" t="s">
        <v>13</v>
      </c>
      <c r="H15" s="18">
        <v>0.02</v>
      </c>
      <c r="I15" s="18" t="s">
        <v>13</v>
      </c>
    </row>
    <row r="16" spans="1:9" s="4" customFormat="1" ht="13.2" x14ac:dyDescent="0.25">
      <c r="A16" s="83"/>
      <c r="B16" s="80"/>
      <c r="C16" s="15" t="s">
        <v>21</v>
      </c>
      <c r="D16" s="14">
        <v>15</v>
      </c>
      <c r="E16" s="14">
        <v>15</v>
      </c>
      <c r="F16" s="18" t="s">
        <v>13</v>
      </c>
      <c r="G16" s="18" t="s">
        <v>13</v>
      </c>
      <c r="H16" s="18">
        <v>14.3</v>
      </c>
      <c r="I16" s="18">
        <v>58.5</v>
      </c>
    </row>
    <row r="17" spans="1:9" s="10" customFormat="1" ht="12.75" x14ac:dyDescent="0.25">
      <c r="A17" s="77"/>
      <c r="B17" s="77"/>
      <c r="C17" s="77"/>
      <c r="D17" s="77"/>
      <c r="E17" s="77"/>
      <c r="F17" s="16">
        <f>SUM(F15:F16)</f>
        <v>0.16</v>
      </c>
      <c r="G17" s="16">
        <f t="shared" ref="G17:I17" si="2">SUM(G15:G16)</f>
        <v>0</v>
      </c>
      <c r="H17" s="16">
        <f t="shared" si="2"/>
        <v>14.32</v>
      </c>
      <c r="I17" s="16">
        <f t="shared" si="2"/>
        <v>58.5</v>
      </c>
    </row>
    <row r="18" spans="1:9" s="8" customFormat="1" ht="13.2" x14ac:dyDescent="0.25">
      <c r="A18" s="78" t="s">
        <v>34</v>
      </c>
      <c r="B18" s="78"/>
      <c r="C18" s="78"/>
      <c r="D18" s="78"/>
      <c r="E18" s="78"/>
      <c r="F18" s="16">
        <f>F10+F14+F17</f>
        <v>12.239999999999998</v>
      </c>
      <c r="G18" s="16">
        <f t="shared" ref="G18:I18" si="3">G10+G14+G17</f>
        <v>14.72</v>
      </c>
      <c r="H18" s="16">
        <f t="shared" si="3"/>
        <v>60.67</v>
      </c>
      <c r="I18" s="16">
        <f t="shared" si="3"/>
        <v>442.37</v>
      </c>
    </row>
    <row r="19" spans="1:9" s="9" customFormat="1" ht="13.2" x14ac:dyDescent="0.25">
      <c r="A19" s="78" t="s">
        <v>17</v>
      </c>
      <c r="B19" s="78"/>
      <c r="C19" s="78"/>
      <c r="D19" s="78"/>
      <c r="E19" s="78"/>
      <c r="F19" s="78"/>
      <c r="G19" s="78"/>
      <c r="H19" s="78"/>
      <c r="I19" s="78"/>
    </row>
    <row r="20" spans="1:9" s="4" customFormat="1" ht="13.2" x14ac:dyDescent="0.25">
      <c r="A20" s="19" t="s">
        <v>15</v>
      </c>
      <c r="B20" s="20" t="s">
        <v>16</v>
      </c>
      <c r="C20" s="19" t="s">
        <v>15</v>
      </c>
      <c r="D20" s="20" t="s">
        <v>16</v>
      </c>
      <c r="E20" s="20" t="s">
        <v>16</v>
      </c>
      <c r="F20" s="21" t="s">
        <v>13</v>
      </c>
      <c r="G20" s="21" t="s">
        <v>13</v>
      </c>
      <c r="H20" s="21">
        <v>12</v>
      </c>
      <c r="I20" s="21">
        <v>48</v>
      </c>
    </row>
    <row r="21" spans="1:9" s="4" customFormat="1" ht="13.2" x14ac:dyDescent="0.25">
      <c r="A21" s="86" t="s">
        <v>18</v>
      </c>
      <c r="B21" s="86"/>
      <c r="C21" s="86"/>
      <c r="D21" s="86"/>
      <c r="E21" s="86"/>
      <c r="F21" s="86"/>
      <c r="G21" s="86"/>
      <c r="H21" s="86"/>
      <c r="I21" s="86"/>
    </row>
    <row r="22" spans="1:9" s="4" customFormat="1" ht="13.2" x14ac:dyDescent="0.25">
      <c r="A22" s="83" t="s">
        <v>153</v>
      </c>
      <c r="B22" s="87" t="s">
        <v>75</v>
      </c>
      <c r="C22" s="27" t="s">
        <v>154</v>
      </c>
      <c r="D22" s="32">
        <v>100</v>
      </c>
      <c r="E22" s="32">
        <v>100</v>
      </c>
      <c r="F22" s="21">
        <v>0.9</v>
      </c>
      <c r="G22" s="21" t="s">
        <v>13</v>
      </c>
      <c r="H22" s="21">
        <v>4.8</v>
      </c>
      <c r="I22" s="21">
        <v>23.2</v>
      </c>
    </row>
    <row r="23" spans="1:9" s="4" customFormat="1" ht="13.2" x14ac:dyDescent="0.25">
      <c r="A23" s="83"/>
      <c r="B23" s="87"/>
      <c r="C23" s="72" t="s">
        <v>21</v>
      </c>
      <c r="D23" s="32">
        <v>2</v>
      </c>
      <c r="E23" s="32">
        <v>2</v>
      </c>
      <c r="F23" s="21" t="s">
        <v>13</v>
      </c>
      <c r="G23" s="21" t="s">
        <v>13</v>
      </c>
      <c r="H23" s="21">
        <v>2</v>
      </c>
      <c r="I23" s="21">
        <v>7.6</v>
      </c>
    </row>
    <row r="24" spans="1:9" s="4" customFormat="1" ht="13.2" x14ac:dyDescent="0.25">
      <c r="A24" s="83"/>
      <c r="B24" s="87"/>
      <c r="C24" s="27" t="s">
        <v>23</v>
      </c>
      <c r="D24" s="32">
        <v>10</v>
      </c>
      <c r="E24" s="32">
        <v>10</v>
      </c>
      <c r="F24" s="21" t="s">
        <v>13</v>
      </c>
      <c r="G24" s="21">
        <f>3.75*2.5</f>
        <v>9.375</v>
      </c>
      <c r="H24" s="21" t="s">
        <v>13</v>
      </c>
      <c r="I24" s="21">
        <f>2.5*34.92</f>
        <v>87.300000000000011</v>
      </c>
    </row>
    <row r="25" spans="1:9" s="4" customFormat="1" ht="12.75" x14ac:dyDescent="0.2">
      <c r="A25" s="88"/>
      <c r="B25" s="88"/>
      <c r="C25" s="88"/>
      <c r="D25" s="88"/>
      <c r="E25" s="88"/>
      <c r="F25" s="16">
        <f>SUM(F22:F24)</f>
        <v>0.9</v>
      </c>
      <c r="G25" s="16">
        <f>SUM(G22:G24)</f>
        <v>9.375</v>
      </c>
      <c r="H25" s="16">
        <f>SUM(H22:H24)</f>
        <v>6.8</v>
      </c>
      <c r="I25" s="16">
        <f>SUM(I22:I24)</f>
        <v>118.10000000000001</v>
      </c>
    </row>
    <row r="26" spans="1:9" s="4" customFormat="1" ht="13.2" x14ac:dyDescent="0.25">
      <c r="A26" s="89" t="s">
        <v>69</v>
      </c>
      <c r="B26" s="74" t="s">
        <v>36</v>
      </c>
      <c r="C26" s="33" t="s">
        <v>20</v>
      </c>
      <c r="D26" s="20">
        <v>100</v>
      </c>
      <c r="E26" s="20">
        <v>80</v>
      </c>
      <c r="F26" s="21">
        <v>1.44</v>
      </c>
      <c r="G26" s="21">
        <v>0.08</v>
      </c>
      <c r="H26" s="21">
        <f>2*1.88</f>
        <v>3.76</v>
      </c>
      <c r="I26" s="21">
        <f>2*10.88</f>
        <v>21.76</v>
      </c>
    </row>
    <row r="27" spans="1:9" s="4" customFormat="1" ht="13.2" x14ac:dyDescent="0.25">
      <c r="A27" s="90"/>
      <c r="B27" s="75"/>
      <c r="C27" s="33" t="s">
        <v>27</v>
      </c>
      <c r="D27" s="20">
        <v>37</v>
      </c>
      <c r="E27" s="20">
        <v>25.9</v>
      </c>
      <c r="F27" s="21">
        <v>3.65</v>
      </c>
      <c r="G27" s="21">
        <v>1.27</v>
      </c>
      <c r="H27" s="21" t="s">
        <v>13</v>
      </c>
      <c r="I27" s="21">
        <v>26.12</v>
      </c>
    </row>
    <row r="28" spans="1:9" s="4" customFormat="1" ht="13.2" x14ac:dyDescent="0.25">
      <c r="A28" s="90"/>
      <c r="B28" s="75"/>
      <c r="C28" s="33" t="s">
        <v>28</v>
      </c>
      <c r="D28" s="20">
        <v>200</v>
      </c>
      <c r="E28" s="20">
        <v>180</v>
      </c>
      <c r="F28" s="21">
        <f>4*0.63</f>
        <v>2.52</v>
      </c>
      <c r="G28" s="21">
        <f>4*0.14</f>
        <v>0.56000000000000005</v>
      </c>
      <c r="H28" s="21">
        <f>4*5.71</f>
        <v>22.84</v>
      </c>
      <c r="I28" s="21">
        <f>4*28</f>
        <v>112</v>
      </c>
    </row>
    <row r="29" spans="1:9" s="4" customFormat="1" ht="13.2" x14ac:dyDescent="0.25">
      <c r="A29" s="90"/>
      <c r="B29" s="75"/>
      <c r="C29" s="33" t="s">
        <v>22</v>
      </c>
      <c r="D29" s="20">
        <v>10</v>
      </c>
      <c r="E29" s="20">
        <v>8</v>
      </c>
      <c r="F29" s="21">
        <v>0.11</v>
      </c>
      <c r="G29" s="21" t="s">
        <v>13</v>
      </c>
      <c r="H29" s="21">
        <v>0.73</v>
      </c>
      <c r="I29" s="21">
        <v>3.3</v>
      </c>
    </row>
    <row r="30" spans="1:9" s="4" customFormat="1" ht="13.2" x14ac:dyDescent="0.25">
      <c r="A30" s="90"/>
      <c r="B30" s="75"/>
      <c r="C30" s="33" t="s">
        <v>10</v>
      </c>
      <c r="D30" s="20">
        <v>3</v>
      </c>
      <c r="E30" s="20">
        <v>3</v>
      </c>
      <c r="F30" s="21">
        <v>0.01</v>
      </c>
      <c r="G30" s="21">
        <v>2.35</v>
      </c>
      <c r="H30" s="21">
        <v>0.01</v>
      </c>
      <c r="I30" s="21">
        <v>22.02</v>
      </c>
    </row>
    <row r="31" spans="1:9" s="4" customFormat="1" ht="13.2" x14ac:dyDescent="0.25">
      <c r="A31" s="90"/>
      <c r="B31" s="75"/>
      <c r="C31" s="33" t="s">
        <v>29</v>
      </c>
      <c r="D31" s="20">
        <v>10</v>
      </c>
      <c r="E31" s="20">
        <v>8</v>
      </c>
      <c r="F31" s="21">
        <v>0.02</v>
      </c>
      <c r="G31" s="21" t="s">
        <v>13</v>
      </c>
      <c r="H31" s="21">
        <v>0.57999999999999996</v>
      </c>
      <c r="I31" s="21">
        <v>2.7</v>
      </c>
    </row>
    <row r="32" spans="1:9" s="4" customFormat="1" ht="13.2" x14ac:dyDescent="0.25">
      <c r="A32" s="91"/>
      <c r="B32" s="76"/>
      <c r="C32" s="33" t="s">
        <v>70</v>
      </c>
      <c r="D32" s="20">
        <v>45</v>
      </c>
      <c r="E32" s="20">
        <v>36</v>
      </c>
      <c r="F32" s="21">
        <v>0.54</v>
      </c>
      <c r="G32" s="21" t="s">
        <v>13</v>
      </c>
      <c r="H32" s="21">
        <v>3.37</v>
      </c>
      <c r="I32" s="21">
        <v>15.1</v>
      </c>
    </row>
    <row r="33" spans="1:9" s="28" customFormat="1" ht="12.75" x14ac:dyDescent="0.2">
      <c r="A33" s="94"/>
      <c r="B33" s="95"/>
      <c r="C33" s="95"/>
      <c r="D33" s="95"/>
      <c r="E33" s="96"/>
      <c r="F33" s="16">
        <f>SUM(F26:F32)</f>
        <v>8.2899999999999991</v>
      </c>
      <c r="G33" s="16">
        <f>SUM(G26:G32)</f>
        <v>4.26</v>
      </c>
      <c r="H33" s="16">
        <f>SUM(H26:H32)</f>
        <v>31.290000000000003</v>
      </c>
      <c r="I33" s="16">
        <f>SUM(I26:I32)</f>
        <v>203</v>
      </c>
    </row>
    <row r="34" spans="1:9" s="4" customFormat="1" ht="13.2" x14ac:dyDescent="0.25">
      <c r="A34" s="83" t="s">
        <v>61</v>
      </c>
      <c r="B34" s="87" t="s">
        <v>36</v>
      </c>
      <c r="C34" s="4" t="s">
        <v>63</v>
      </c>
      <c r="D34" s="20">
        <v>30</v>
      </c>
      <c r="E34" s="20">
        <v>30</v>
      </c>
      <c r="F34" s="20">
        <v>3.15</v>
      </c>
      <c r="G34" s="20">
        <v>0.69</v>
      </c>
      <c r="H34" s="20">
        <v>19.079999999999998</v>
      </c>
      <c r="I34" s="20">
        <v>97.5</v>
      </c>
    </row>
    <row r="35" spans="1:9" s="4" customFormat="1" ht="13.2" x14ac:dyDescent="0.25">
      <c r="A35" s="83"/>
      <c r="B35" s="87"/>
      <c r="C35" s="27" t="s">
        <v>27</v>
      </c>
      <c r="D35" s="20">
        <v>69</v>
      </c>
      <c r="E35" s="20">
        <v>69</v>
      </c>
      <c r="F35" s="21">
        <v>9.73</v>
      </c>
      <c r="G35" s="21">
        <v>3.38</v>
      </c>
      <c r="H35" s="21" t="s">
        <v>13</v>
      </c>
      <c r="I35" s="21">
        <v>69.59</v>
      </c>
    </row>
    <row r="36" spans="1:9" s="4" customFormat="1" ht="13.2" x14ac:dyDescent="0.25">
      <c r="A36" s="83"/>
      <c r="B36" s="87"/>
      <c r="C36" s="27" t="s">
        <v>10</v>
      </c>
      <c r="D36" s="20">
        <v>6</v>
      </c>
      <c r="E36" s="20">
        <v>6</v>
      </c>
      <c r="F36" s="21">
        <v>0.02</v>
      </c>
      <c r="G36" s="21">
        <v>4.71</v>
      </c>
      <c r="H36" s="21">
        <v>0.03</v>
      </c>
      <c r="I36" s="21">
        <v>44.04</v>
      </c>
    </row>
    <row r="37" spans="1:9" s="4" customFormat="1" ht="13.2" x14ac:dyDescent="0.25">
      <c r="A37" s="83"/>
      <c r="B37" s="87"/>
      <c r="C37" s="27" t="s">
        <v>23</v>
      </c>
      <c r="D37" s="20">
        <v>6</v>
      </c>
      <c r="E37" s="20">
        <v>6</v>
      </c>
      <c r="F37" s="21" t="s">
        <v>13</v>
      </c>
      <c r="G37" s="21">
        <v>5.63</v>
      </c>
      <c r="H37" s="21" t="s">
        <v>13</v>
      </c>
      <c r="I37" s="21">
        <v>52.38</v>
      </c>
    </row>
    <row r="38" spans="1:9" s="4" customFormat="1" ht="13.2" x14ac:dyDescent="0.25">
      <c r="A38" s="83"/>
      <c r="B38" s="87"/>
      <c r="C38" s="27" t="s">
        <v>22</v>
      </c>
      <c r="D38" s="20">
        <v>13</v>
      </c>
      <c r="E38" s="20">
        <v>10</v>
      </c>
      <c r="F38" s="21">
        <v>0.14000000000000001</v>
      </c>
      <c r="G38" s="21" t="s">
        <v>13</v>
      </c>
      <c r="H38" s="21">
        <v>0.91</v>
      </c>
      <c r="I38" s="21">
        <v>4.0999999999999996</v>
      </c>
    </row>
    <row r="39" spans="1:9" s="4" customFormat="1" ht="13.2" x14ac:dyDescent="0.25">
      <c r="A39" s="83"/>
      <c r="B39" s="87"/>
      <c r="C39" s="27" t="s">
        <v>29</v>
      </c>
      <c r="D39" s="20">
        <v>20</v>
      </c>
      <c r="E39" s="20">
        <v>16</v>
      </c>
      <c r="F39" s="21">
        <v>0.05</v>
      </c>
      <c r="G39" s="21">
        <v>0.02</v>
      </c>
      <c r="H39" s="21">
        <v>1.1499999999999999</v>
      </c>
      <c r="I39" s="21">
        <v>5.4</v>
      </c>
    </row>
    <row r="40" spans="1:9" s="4" customFormat="1" ht="12.75" x14ac:dyDescent="0.2">
      <c r="A40" s="88"/>
      <c r="B40" s="88"/>
      <c r="C40" s="88"/>
      <c r="D40" s="88"/>
      <c r="E40" s="88"/>
      <c r="F40" s="16">
        <f>SUM(F34:F39)</f>
        <v>13.090000000000002</v>
      </c>
      <c r="G40" s="16">
        <f>SUM(G34:G39)</f>
        <v>14.43</v>
      </c>
      <c r="H40" s="16">
        <f>SUM(H34:H39)</f>
        <v>21.169999999999998</v>
      </c>
      <c r="I40" s="16">
        <f>SUM(I34:I39)</f>
        <v>273.01</v>
      </c>
    </row>
    <row r="41" spans="1:9" s="4" customFormat="1" ht="13.2" x14ac:dyDescent="0.25">
      <c r="A41" s="83" t="s">
        <v>35</v>
      </c>
      <c r="B41" s="87" t="s">
        <v>36</v>
      </c>
      <c r="C41" s="39" t="s">
        <v>95</v>
      </c>
      <c r="D41" s="20">
        <v>10</v>
      </c>
      <c r="E41" s="20">
        <v>10</v>
      </c>
      <c r="F41" s="21">
        <v>0.44</v>
      </c>
      <c r="G41" s="21" t="s">
        <v>13</v>
      </c>
      <c r="H41" s="21">
        <v>0.62</v>
      </c>
      <c r="I41" s="21">
        <v>27.9</v>
      </c>
    </row>
    <row r="42" spans="1:9" s="4" customFormat="1" ht="13.2" x14ac:dyDescent="0.25">
      <c r="A42" s="83"/>
      <c r="B42" s="87"/>
      <c r="C42" s="27" t="s">
        <v>21</v>
      </c>
      <c r="D42" s="20">
        <v>15</v>
      </c>
      <c r="E42" s="20">
        <v>15</v>
      </c>
      <c r="F42" s="21" t="s">
        <v>13</v>
      </c>
      <c r="G42" s="21" t="s">
        <v>13</v>
      </c>
      <c r="H42" s="21">
        <v>14.3</v>
      </c>
      <c r="I42" s="21">
        <v>58.5</v>
      </c>
    </row>
    <row r="43" spans="1:9" s="4" customFormat="1" ht="12.75" x14ac:dyDescent="0.2">
      <c r="A43" s="88"/>
      <c r="B43" s="88"/>
      <c r="C43" s="88"/>
      <c r="D43" s="88"/>
      <c r="E43" s="88"/>
      <c r="F43" s="16">
        <f>SUM(F41:F42)</f>
        <v>0.44</v>
      </c>
      <c r="G43" s="16">
        <f t="shared" ref="G43:I43" si="4">SUM(G41:G42)</f>
        <v>0</v>
      </c>
      <c r="H43" s="16">
        <f t="shared" si="4"/>
        <v>14.92</v>
      </c>
      <c r="I43" s="16">
        <f t="shared" si="4"/>
        <v>86.4</v>
      </c>
    </row>
    <row r="44" spans="1:9" s="4" customFormat="1" ht="26.4" x14ac:dyDescent="0.25">
      <c r="A44" s="27" t="s">
        <v>37</v>
      </c>
      <c r="B44" s="29" t="s">
        <v>38</v>
      </c>
      <c r="C44" s="27" t="s">
        <v>37</v>
      </c>
      <c r="D44" s="20">
        <v>40</v>
      </c>
      <c r="E44" s="20">
        <v>40</v>
      </c>
      <c r="F44" s="21">
        <v>2.08</v>
      </c>
      <c r="G44" s="21">
        <v>0.48</v>
      </c>
      <c r="H44" s="21">
        <v>17.7</v>
      </c>
      <c r="I44" s="21">
        <v>85.6</v>
      </c>
    </row>
    <row r="45" spans="1:9" s="28" customFormat="1" ht="13.2" x14ac:dyDescent="0.25">
      <c r="A45" s="84" t="s">
        <v>34</v>
      </c>
      <c r="B45" s="84"/>
      <c r="C45" s="84"/>
      <c r="D45" s="84"/>
      <c r="E45" s="84"/>
      <c r="F45" s="16">
        <f>F25+F33+F40+F43+F44</f>
        <v>24.800000000000004</v>
      </c>
      <c r="G45" s="16">
        <f>G25+G33+G40+G43+G44</f>
        <v>28.544999999999998</v>
      </c>
      <c r="H45" s="16">
        <f>H25+H33+H40+H43+H44</f>
        <v>91.88000000000001</v>
      </c>
      <c r="I45" s="16">
        <f>I25+I33+I40+I43+I44</f>
        <v>766.11</v>
      </c>
    </row>
    <row r="46" spans="1:9" s="4" customFormat="1" ht="13.2" x14ac:dyDescent="0.25">
      <c r="A46" s="84" t="s">
        <v>39</v>
      </c>
      <c r="B46" s="84"/>
      <c r="C46" s="84"/>
      <c r="D46" s="84"/>
      <c r="E46" s="84"/>
      <c r="F46" s="84"/>
      <c r="G46" s="84"/>
      <c r="H46" s="84"/>
      <c r="I46" s="84"/>
    </row>
    <row r="47" spans="1:9" s="4" customFormat="1" ht="13.2" x14ac:dyDescent="0.25">
      <c r="A47" s="27" t="s">
        <v>64</v>
      </c>
      <c r="B47" s="29" t="s">
        <v>75</v>
      </c>
      <c r="C47" s="27" t="s">
        <v>65</v>
      </c>
      <c r="D47" s="20">
        <v>60</v>
      </c>
      <c r="E47" s="20">
        <v>34.799999999999997</v>
      </c>
      <c r="F47" s="21">
        <v>5.08</v>
      </c>
      <c r="G47" s="21">
        <v>10.3</v>
      </c>
      <c r="H47" s="21">
        <v>0.17</v>
      </c>
      <c r="I47" s="21">
        <v>115</v>
      </c>
    </row>
    <row r="48" spans="1:9" s="4" customFormat="1" ht="12.75" x14ac:dyDescent="0.2">
      <c r="A48" s="88"/>
      <c r="B48" s="88"/>
      <c r="C48" s="88"/>
      <c r="D48" s="88"/>
      <c r="E48" s="88"/>
      <c r="F48" s="16">
        <f>SUM(F47:F47)</f>
        <v>5.08</v>
      </c>
      <c r="G48" s="16">
        <f>SUM(G47:G47)</f>
        <v>10.3</v>
      </c>
      <c r="H48" s="16">
        <f>SUM(H47:H47)</f>
        <v>0.17</v>
      </c>
      <c r="I48" s="16">
        <f>SUM(I47:I47)</f>
        <v>115</v>
      </c>
    </row>
    <row r="49" spans="1:9" s="4" customFormat="1" ht="26.4" x14ac:dyDescent="0.25">
      <c r="A49" s="27" t="s">
        <v>37</v>
      </c>
      <c r="B49" s="29" t="s">
        <v>38</v>
      </c>
      <c r="C49" s="27" t="s">
        <v>37</v>
      </c>
      <c r="D49" s="20">
        <v>30</v>
      </c>
      <c r="E49" s="20">
        <v>30</v>
      </c>
      <c r="F49" s="21">
        <v>2.08</v>
      </c>
      <c r="G49" s="21">
        <v>0.48</v>
      </c>
      <c r="H49" s="21">
        <v>17.7</v>
      </c>
      <c r="I49" s="21">
        <v>85.6</v>
      </c>
    </row>
    <row r="50" spans="1:9" s="4" customFormat="1" ht="13.2" x14ac:dyDescent="0.25">
      <c r="A50" s="88"/>
      <c r="B50" s="88"/>
      <c r="C50" s="88"/>
      <c r="D50" s="88"/>
      <c r="E50" s="88"/>
      <c r="F50" s="16">
        <f>SUM(F49:F49)</f>
        <v>2.08</v>
      </c>
      <c r="G50" s="16">
        <f>SUM(G49:G49)</f>
        <v>0.48</v>
      </c>
      <c r="H50" s="16">
        <f>SUM(H49:H49)</f>
        <v>17.7</v>
      </c>
      <c r="I50" s="16">
        <f>SUM(I49:I49)</f>
        <v>85.6</v>
      </c>
    </row>
    <row r="51" spans="1:9" s="4" customFormat="1" ht="26.4" x14ac:dyDescent="0.25">
      <c r="A51" s="27" t="s">
        <v>67</v>
      </c>
      <c r="B51" s="29" t="s">
        <v>68</v>
      </c>
      <c r="C51" s="27" t="s">
        <v>67</v>
      </c>
      <c r="D51" s="20">
        <v>20</v>
      </c>
      <c r="E51" s="20">
        <v>20</v>
      </c>
      <c r="F51" s="21">
        <v>1.57</v>
      </c>
      <c r="G51" s="21">
        <v>1.92</v>
      </c>
      <c r="H51" s="21">
        <v>11.03</v>
      </c>
      <c r="I51" s="21">
        <v>66.81</v>
      </c>
    </row>
    <row r="52" spans="1:9" s="4" customFormat="1" ht="13.2" x14ac:dyDescent="0.25">
      <c r="A52" s="88"/>
      <c r="B52" s="88"/>
      <c r="C52" s="88"/>
      <c r="D52" s="88"/>
      <c r="E52" s="88"/>
      <c r="F52" s="16">
        <f>SUM(F51:F51)</f>
        <v>1.57</v>
      </c>
      <c r="G52" s="16">
        <f>SUM(G51:G51)</f>
        <v>1.92</v>
      </c>
      <c r="H52" s="16">
        <f>SUM(H51:H51)</f>
        <v>11.03</v>
      </c>
      <c r="I52" s="16">
        <f>SUM(I51:I51)</f>
        <v>66.81</v>
      </c>
    </row>
    <row r="53" spans="1:9" s="4" customFormat="1" ht="13.2" x14ac:dyDescent="0.25">
      <c r="A53" s="83" t="s">
        <v>51</v>
      </c>
      <c r="B53" s="80">
        <v>200</v>
      </c>
      <c r="C53" s="67" t="s">
        <v>52</v>
      </c>
      <c r="D53" s="65">
        <v>1.07</v>
      </c>
      <c r="E53" s="65">
        <v>1.07</v>
      </c>
      <c r="F53" s="18">
        <v>0.26</v>
      </c>
      <c r="G53" s="18">
        <v>0.18</v>
      </c>
      <c r="H53" s="18">
        <v>0.26</v>
      </c>
      <c r="I53" s="18">
        <v>4.07</v>
      </c>
    </row>
    <row r="54" spans="1:9" s="4" customFormat="1" ht="13.2" x14ac:dyDescent="0.25">
      <c r="A54" s="83"/>
      <c r="B54" s="80"/>
      <c r="C54" s="67" t="s">
        <v>32</v>
      </c>
      <c r="D54" s="65">
        <v>100</v>
      </c>
      <c r="E54" s="65">
        <v>100</v>
      </c>
      <c r="F54" s="18">
        <v>2.8</v>
      </c>
      <c r="G54" s="18">
        <v>3.2</v>
      </c>
      <c r="H54" s="18">
        <v>4.7</v>
      </c>
      <c r="I54" s="18">
        <v>59</v>
      </c>
    </row>
    <row r="55" spans="1:9" s="4" customFormat="1" ht="13.2" x14ac:dyDescent="0.25">
      <c r="A55" s="83"/>
      <c r="B55" s="80"/>
      <c r="C55" s="67" t="s">
        <v>21</v>
      </c>
      <c r="D55" s="65">
        <v>12</v>
      </c>
      <c r="E55" s="65">
        <v>12</v>
      </c>
      <c r="F55" s="18" t="s">
        <v>13</v>
      </c>
      <c r="G55" s="18" t="s">
        <v>13</v>
      </c>
      <c r="H55" s="18">
        <v>11.4</v>
      </c>
      <c r="I55" s="18">
        <v>46.8</v>
      </c>
    </row>
    <row r="56" spans="1:9" s="4" customFormat="1" ht="13.2" x14ac:dyDescent="0.25">
      <c r="A56" s="88"/>
      <c r="B56" s="88"/>
      <c r="C56" s="88"/>
      <c r="D56" s="88"/>
      <c r="E56" s="88"/>
      <c r="F56" s="16">
        <f>SUM(F53:F55)</f>
        <v>3.0599999999999996</v>
      </c>
      <c r="G56" s="16">
        <f>SUM(G53:G55)</f>
        <v>3.3800000000000003</v>
      </c>
      <c r="H56" s="16">
        <f>SUM(H53:H55)</f>
        <v>16.36</v>
      </c>
      <c r="I56" s="16">
        <f>SUM(I53:I55)</f>
        <v>109.87</v>
      </c>
    </row>
    <row r="57" spans="1:9" s="28" customFormat="1" ht="13.2" x14ac:dyDescent="0.25">
      <c r="A57" s="84" t="s">
        <v>34</v>
      </c>
      <c r="B57" s="84"/>
      <c r="C57" s="84"/>
      <c r="D57" s="84"/>
      <c r="E57" s="84"/>
      <c r="F57" s="16">
        <f t="shared" ref="F57:G57" si="5">F48+F56+F50+F52</f>
        <v>11.790000000000001</v>
      </c>
      <c r="G57" s="16">
        <f t="shared" si="5"/>
        <v>16.080000000000002</v>
      </c>
      <c r="H57" s="16">
        <f>H48+H56+H50+H52</f>
        <v>45.260000000000005</v>
      </c>
      <c r="I57" s="16">
        <f>I48+I56+I50+I52</f>
        <v>377.28000000000003</v>
      </c>
    </row>
    <row r="58" spans="1:9" s="30" customFormat="1" ht="13.2" x14ac:dyDescent="0.3">
      <c r="A58" s="85" t="s">
        <v>44</v>
      </c>
      <c r="B58" s="85"/>
      <c r="C58" s="85"/>
      <c r="D58" s="85"/>
      <c r="E58" s="85"/>
      <c r="F58" s="16">
        <f>SUM(F18+F45+F57,F20)</f>
        <v>48.830000000000005</v>
      </c>
      <c r="G58" s="16">
        <f>SUM(G18+G45+G57,G20)</f>
        <v>59.344999999999999</v>
      </c>
      <c r="H58" s="16">
        <f>SUM(H18+H45+H57,H20)</f>
        <v>209.81</v>
      </c>
      <c r="I58" s="16">
        <f>SUM(I18+I45+I57,I20)</f>
        <v>1633.76</v>
      </c>
    </row>
    <row r="59" spans="1:9" s="4" customFormat="1" ht="13.2" x14ac:dyDescent="0.25">
      <c r="A59" s="22"/>
      <c r="B59" s="23"/>
      <c r="C59" s="25"/>
      <c r="F59" s="8"/>
      <c r="G59" s="8"/>
      <c r="H59" s="8"/>
      <c r="I59" s="8"/>
    </row>
    <row r="60" spans="1:9" s="4" customFormat="1" ht="13.2" x14ac:dyDescent="0.25">
      <c r="A60" s="22"/>
      <c r="B60" s="23"/>
      <c r="C60" s="25"/>
      <c r="F60" s="8"/>
      <c r="G60" s="8"/>
      <c r="H60" s="8"/>
      <c r="I60" s="8"/>
    </row>
    <row r="61" spans="1:9" s="4" customFormat="1" ht="13.2" x14ac:dyDescent="0.25">
      <c r="A61" s="22"/>
      <c r="B61" s="23"/>
      <c r="C61" s="25"/>
      <c r="F61" s="8"/>
      <c r="G61" s="8"/>
      <c r="H61" s="8"/>
      <c r="I61" s="8"/>
    </row>
    <row r="62" spans="1:9" s="4" customFormat="1" ht="13.2" x14ac:dyDescent="0.25">
      <c r="A62" s="22"/>
      <c r="B62" s="23"/>
      <c r="C62" s="25"/>
      <c r="F62" s="8"/>
      <c r="G62" s="8"/>
      <c r="H62" s="8"/>
      <c r="I62" s="8"/>
    </row>
    <row r="63" spans="1:9" s="4" customFormat="1" ht="13.2" x14ac:dyDescent="0.25">
      <c r="A63" s="22"/>
      <c r="B63" s="23"/>
      <c r="C63" s="25"/>
      <c r="F63" s="8"/>
      <c r="G63" s="8"/>
      <c r="H63" s="8"/>
      <c r="I63" s="8"/>
    </row>
    <row r="64" spans="1:9" s="4" customFormat="1" ht="13.2" x14ac:dyDescent="0.25">
      <c r="A64" s="22"/>
      <c r="B64" s="23"/>
      <c r="C64" s="25"/>
      <c r="F64" s="8"/>
      <c r="G64" s="8"/>
      <c r="H64" s="8"/>
      <c r="I64" s="8"/>
    </row>
    <row r="65" spans="2:9" s="4" customFormat="1" ht="13.2" x14ac:dyDescent="0.25">
      <c r="B65" s="23"/>
      <c r="C65" s="25"/>
      <c r="F65" s="8"/>
      <c r="G65" s="8"/>
      <c r="H65" s="8"/>
      <c r="I65" s="8"/>
    </row>
    <row r="66" spans="2:9" s="4" customFormat="1" ht="13.2" x14ac:dyDescent="0.25">
      <c r="B66" s="23"/>
      <c r="C66" s="25"/>
      <c r="F66" s="8"/>
      <c r="G66" s="8"/>
      <c r="H66" s="8"/>
      <c r="I66" s="8"/>
    </row>
    <row r="67" spans="2:9" s="4" customFormat="1" ht="13.2" x14ac:dyDescent="0.25">
      <c r="B67" s="23"/>
      <c r="C67" s="25"/>
      <c r="F67" s="8"/>
      <c r="G67" s="8"/>
      <c r="H67" s="8"/>
      <c r="I67" s="8"/>
    </row>
    <row r="68" spans="2:9" s="4" customFormat="1" ht="13.2" x14ac:dyDescent="0.25">
      <c r="B68" s="23"/>
      <c r="C68" s="25"/>
      <c r="F68" s="8"/>
      <c r="G68" s="8"/>
      <c r="H68" s="8"/>
      <c r="I68" s="8"/>
    </row>
    <row r="69" spans="2:9" s="4" customFormat="1" ht="13.2" x14ac:dyDescent="0.25">
      <c r="B69" s="23"/>
      <c r="C69" s="25"/>
      <c r="F69" s="8"/>
      <c r="G69" s="8"/>
      <c r="H69" s="8"/>
      <c r="I69" s="8"/>
    </row>
    <row r="70" spans="2:9" s="4" customFormat="1" ht="13.2" x14ac:dyDescent="0.25">
      <c r="B70" s="23"/>
      <c r="C70" s="25"/>
      <c r="F70" s="8"/>
      <c r="G70" s="8"/>
      <c r="H70" s="8"/>
      <c r="I70" s="8"/>
    </row>
    <row r="71" spans="2:9" s="4" customFormat="1" ht="13.2" x14ac:dyDescent="0.25">
      <c r="B71" s="23"/>
      <c r="C71" s="25"/>
      <c r="F71" s="8"/>
      <c r="G71" s="8"/>
      <c r="H71" s="8"/>
      <c r="I71" s="8"/>
    </row>
    <row r="72" spans="2:9" x14ac:dyDescent="0.3">
      <c r="B72" s="24"/>
      <c r="C72" s="26"/>
      <c r="F72" s="7"/>
      <c r="G72" s="7"/>
      <c r="H72" s="7"/>
      <c r="I72" s="7"/>
    </row>
    <row r="73" spans="2:9" x14ac:dyDescent="0.3">
      <c r="B73" s="24"/>
      <c r="C73" s="26"/>
      <c r="F73" s="7"/>
      <c r="G73" s="7"/>
      <c r="H73" s="7"/>
      <c r="I73" s="7"/>
    </row>
    <row r="74" spans="2:9" x14ac:dyDescent="0.3">
      <c r="B74" s="24"/>
      <c r="C74" s="26"/>
      <c r="F74" s="7"/>
      <c r="G74" s="7"/>
      <c r="H74" s="7"/>
      <c r="I74" s="7"/>
    </row>
    <row r="75" spans="2:9" x14ac:dyDescent="0.3">
      <c r="B75" s="24"/>
      <c r="C75" s="26"/>
      <c r="F75" s="7"/>
      <c r="G75" s="7"/>
      <c r="H75" s="7"/>
      <c r="I75" s="7"/>
    </row>
    <row r="76" spans="2:9" x14ac:dyDescent="0.3">
      <c r="B76" s="24"/>
      <c r="C76" s="26"/>
      <c r="F76" s="7"/>
      <c r="G76" s="7"/>
      <c r="H76" s="7"/>
      <c r="I76" s="7"/>
    </row>
    <row r="77" spans="2:9" x14ac:dyDescent="0.3">
      <c r="B77" s="24"/>
      <c r="C77" s="26"/>
      <c r="F77" s="7"/>
      <c r="G77" s="7"/>
      <c r="H77" s="7"/>
      <c r="I77" s="7"/>
    </row>
    <row r="78" spans="2:9" x14ac:dyDescent="0.3">
      <c r="B78" s="24"/>
      <c r="C78" s="26"/>
      <c r="F78" s="7"/>
      <c r="G78" s="7"/>
      <c r="H78" s="7"/>
      <c r="I78" s="7"/>
    </row>
    <row r="79" spans="2:9" x14ac:dyDescent="0.3">
      <c r="B79" s="24"/>
      <c r="C79" s="26"/>
      <c r="F79" s="7"/>
      <c r="G79" s="7"/>
      <c r="H79" s="7"/>
      <c r="I79" s="7"/>
    </row>
    <row r="80" spans="2:9" x14ac:dyDescent="0.3">
      <c r="B80" s="24"/>
      <c r="F80" s="7"/>
      <c r="G80" s="7"/>
      <c r="H80" s="7"/>
      <c r="I80" s="7"/>
    </row>
    <row r="81" spans="2:9" x14ac:dyDescent="0.3">
      <c r="B81" s="24"/>
      <c r="F81" s="7"/>
      <c r="G81" s="7"/>
      <c r="H81" s="7"/>
      <c r="I81" s="7"/>
    </row>
    <row r="82" spans="2:9" x14ac:dyDescent="0.3">
      <c r="B82" s="24"/>
      <c r="F82" s="7"/>
      <c r="G82" s="7"/>
      <c r="H82" s="7"/>
      <c r="I82" s="7"/>
    </row>
    <row r="83" spans="2:9" x14ac:dyDescent="0.3">
      <c r="B83" s="24"/>
      <c r="F83" s="7"/>
      <c r="G83" s="7"/>
      <c r="H83" s="7"/>
      <c r="I83" s="7"/>
    </row>
    <row r="84" spans="2:9" x14ac:dyDescent="0.3">
      <c r="B84" s="24"/>
      <c r="F84" s="7"/>
      <c r="G84" s="7"/>
      <c r="H84" s="7"/>
      <c r="I84" s="7"/>
    </row>
    <row r="85" spans="2:9" x14ac:dyDescent="0.3">
      <c r="B85" s="24"/>
      <c r="F85" s="7"/>
      <c r="G85" s="7"/>
      <c r="H85" s="7"/>
      <c r="I85" s="7"/>
    </row>
    <row r="86" spans="2:9" x14ac:dyDescent="0.3">
      <c r="B86" s="24"/>
      <c r="F86" s="7"/>
      <c r="G86" s="7"/>
      <c r="H86" s="7"/>
      <c r="I86" s="7"/>
    </row>
    <row r="87" spans="2:9" x14ac:dyDescent="0.3">
      <c r="B87" s="24"/>
      <c r="F87" s="7"/>
      <c r="G87" s="7"/>
      <c r="H87" s="7"/>
      <c r="I87" s="7"/>
    </row>
    <row r="88" spans="2:9" x14ac:dyDescent="0.3">
      <c r="B88" s="24"/>
      <c r="F88" s="7"/>
      <c r="G88" s="7"/>
      <c r="H88" s="7"/>
      <c r="I88" s="7"/>
    </row>
    <row r="89" spans="2:9" x14ac:dyDescent="0.3">
      <c r="B89" s="24"/>
      <c r="F89" s="7"/>
      <c r="G89" s="7"/>
      <c r="H89" s="7"/>
      <c r="I89" s="7"/>
    </row>
    <row r="90" spans="2:9" x14ac:dyDescent="0.3">
      <c r="B90" s="24"/>
      <c r="F90" s="7"/>
      <c r="G90" s="7"/>
      <c r="H90" s="7"/>
      <c r="I90" s="7"/>
    </row>
    <row r="91" spans="2:9" x14ac:dyDescent="0.3">
      <c r="B91" s="24"/>
      <c r="F91" s="7"/>
      <c r="G91" s="7"/>
      <c r="H91" s="7"/>
      <c r="I91" s="7"/>
    </row>
    <row r="92" spans="2:9" x14ac:dyDescent="0.3">
      <c r="B92" s="24"/>
      <c r="F92" s="7"/>
      <c r="G92" s="7"/>
      <c r="H92" s="7"/>
      <c r="I92" s="7"/>
    </row>
    <row r="93" spans="2:9" x14ac:dyDescent="0.3">
      <c r="B93" s="24"/>
      <c r="F93" s="7"/>
      <c r="G93" s="7"/>
      <c r="H93" s="7"/>
      <c r="I93" s="7"/>
    </row>
    <row r="94" spans="2:9" x14ac:dyDescent="0.3">
      <c r="F94" s="7"/>
      <c r="G94" s="7"/>
      <c r="H94" s="7"/>
      <c r="I94" s="7"/>
    </row>
    <row r="95" spans="2:9" x14ac:dyDescent="0.3">
      <c r="F95" s="7"/>
      <c r="G95" s="7"/>
      <c r="H95" s="7"/>
      <c r="I95" s="7"/>
    </row>
    <row r="96" spans="2:9" x14ac:dyDescent="0.3">
      <c r="F96" s="7"/>
      <c r="G96" s="7"/>
      <c r="H96" s="7"/>
      <c r="I96" s="7"/>
    </row>
    <row r="97" spans="6:9" x14ac:dyDescent="0.3">
      <c r="F97" s="7"/>
      <c r="G97" s="7"/>
      <c r="H97" s="7"/>
      <c r="I97" s="7"/>
    </row>
    <row r="98" spans="6:9" x14ac:dyDescent="0.3">
      <c r="F98" s="7"/>
      <c r="G98" s="7"/>
      <c r="H98" s="7"/>
      <c r="I98" s="7"/>
    </row>
    <row r="99" spans="6:9" x14ac:dyDescent="0.3">
      <c r="F99" s="7"/>
      <c r="G99" s="7"/>
      <c r="H99" s="7"/>
      <c r="I99" s="7"/>
    </row>
    <row r="100" spans="6:9" x14ac:dyDescent="0.3">
      <c r="F100" s="7"/>
      <c r="G100" s="7"/>
      <c r="H100" s="7"/>
      <c r="I100" s="7"/>
    </row>
    <row r="101" spans="6:9" x14ac:dyDescent="0.3">
      <c r="F101" s="7"/>
      <c r="G101" s="7"/>
      <c r="H101" s="7"/>
      <c r="I101" s="7"/>
    </row>
    <row r="102" spans="6:9" x14ac:dyDescent="0.3">
      <c r="F102" s="7"/>
      <c r="G102" s="7"/>
      <c r="H102" s="7"/>
      <c r="I102" s="7"/>
    </row>
    <row r="103" spans="6:9" x14ac:dyDescent="0.3">
      <c r="F103" s="7"/>
      <c r="G103" s="7"/>
      <c r="H103" s="7"/>
      <c r="I103" s="7"/>
    </row>
  </sheetData>
  <mergeCells count="37">
    <mergeCell ref="A10:E10"/>
    <mergeCell ref="A1:I1"/>
    <mergeCell ref="A2:I2"/>
    <mergeCell ref="A5:I5"/>
    <mergeCell ref="A6:A9"/>
    <mergeCell ref="B6:B9"/>
    <mergeCell ref="A25:E25"/>
    <mergeCell ref="A11:A13"/>
    <mergeCell ref="B11:B13"/>
    <mergeCell ref="A14:E14"/>
    <mergeCell ref="A15:A16"/>
    <mergeCell ref="B15:B16"/>
    <mergeCell ref="A17:E17"/>
    <mergeCell ref="A18:E18"/>
    <mergeCell ref="A19:I19"/>
    <mergeCell ref="A21:I21"/>
    <mergeCell ref="A22:A24"/>
    <mergeCell ref="B22:B24"/>
    <mergeCell ref="A48:E48"/>
    <mergeCell ref="A26:A32"/>
    <mergeCell ref="B26:B32"/>
    <mergeCell ref="A33:E33"/>
    <mergeCell ref="A34:A39"/>
    <mergeCell ref="B34:B39"/>
    <mergeCell ref="A40:E40"/>
    <mergeCell ref="A41:A42"/>
    <mergeCell ref="B41:B42"/>
    <mergeCell ref="A43:E43"/>
    <mergeCell ref="A45:E45"/>
    <mergeCell ref="A46:I46"/>
    <mergeCell ref="A58:E58"/>
    <mergeCell ref="A52:E52"/>
    <mergeCell ref="A50:E50"/>
    <mergeCell ref="A53:A55"/>
    <mergeCell ref="B53:B55"/>
    <mergeCell ref="A56:E56"/>
    <mergeCell ref="A57:E57"/>
  </mergeCells>
  <pageMargins left="0.59055118110236227" right="0.59055118110236227" top="0.55118110236220474" bottom="0.55118110236220474" header="0" footer="0"/>
  <pageSetup paperSize="9" scale="93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6"/>
  <sheetViews>
    <sheetView topLeftCell="A17" zoomScaleNormal="100" workbookViewId="0">
      <selection activeCell="C22" sqref="C22:I28"/>
    </sheetView>
  </sheetViews>
  <sheetFormatPr defaultColWidth="9.109375" defaultRowHeight="15.6" x14ac:dyDescent="0.3"/>
  <cols>
    <col min="1" max="1" width="18.109375" style="1" customWidth="1"/>
    <col min="2" max="2" width="8.6640625" style="1" customWidth="1"/>
    <col min="3" max="3" width="19.44140625" style="1" customWidth="1"/>
    <col min="4" max="5" width="9.109375" style="1"/>
    <col min="6" max="6" width="7.33203125" style="1" customWidth="1"/>
    <col min="7" max="7" width="7" style="1" customWidth="1"/>
    <col min="8" max="8" width="6.6640625" style="1" customWidth="1"/>
    <col min="9" max="9" width="10.88671875" style="1" customWidth="1"/>
    <col min="10" max="16384" width="9.109375" style="1"/>
  </cols>
  <sheetData>
    <row r="1" spans="1:9" s="3" customFormat="1" x14ac:dyDescent="0.3">
      <c r="A1" s="92" t="s">
        <v>138</v>
      </c>
      <c r="B1" s="92"/>
      <c r="C1" s="92"/>
      <c r="D1" s="92"/>
      <c r="E1" s="92"/>
      <c r="F1" s="92"/>
      <c r="G1" s="92"/>
      <c r="H1" s="92"/>
      <c r="I1" s="92"/>
    </row>
    <row r="2" spans="1:9" s="3" customFormat="1" x14ac:dyDescent="0.3">
      <c r="A2" s="93" t="s">
        <v>45</v>
      </c>
      <c r="B2" s="93"/>
      <c r="C2" s="93"/>
      <c r="D2" s="93"/>
      <c r="E2" s="93"/>
      <c r="F2" s="93"/>
      <c r="G2" s="93"/>
      <c r="H2" s="93"/>
      <c r="I2" s="93"/>
    </row>
    <row r="3" spans="1:9" s="3" customFormat="1" ht="15.75" x14ac:dyDescent="0.25">
      <c r="A3" s="31"/>
      <c r="B3" s="31"/>
      <c r="C3" s="31"/>
      <c r="D3" s="31"/>
      <c r="E3" s="31"/>
      <c r="F3" s="31"/>
      <c r="G3" s="31"/>
      <c r="H3" s="31"/>
      <c r="I3" s="31"/>
    </row>
    <row r="4" spans="1:9" s="2" customFormat="1" ht="31.2" x14ac:dyDescent="0.3">
      <c r="A4" s="11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</row>
    <row r="5" spans="1:9" s="6" customFormat="1" ht="13.2" x14ac:dyDescent="0.3">
      <c r="A5" s="85" t="s">
        <v>11</v>
      </c>
      <c r="B5" s="85"/>
      <c r="C5" s="85"/>
      <c r="D5" s="85"/>
      <c r="E5" s="85"/>
      <c r="F5" s="85"/>
      <c r="G5" s="85"/>
      <c r="H5" s="85"/>
      <c r="I5" s="85"/>
    </row>
    <row r="6" spans="1:9" s="4" customFormat="1" ht="13.2" x14ac:dyDescent="0.25">
      <c r="A6" s="83" t="s">
        <v>71</v>
      </c>
      <c r="B6" s="80">
        <v>200</v>
      </c>
      <c r="C6" s="35" t="s">
        <v>72</v>
      </c>
      <c r="D6" s="13">
        <v>30</v>
      </c>
      <c r="E6" s="13">
        <v>30</v>
      </c>
      <c r="F6" s="17">
        <v>2.3199999999999998</v>
      </c>
      <c r="G6" s="17">
        <v>0.25</v>
      </c>
      <c r="H6" s="17">
        <v>17.420000000000002</v>
      </c>
      <c r="I6" s="17">
        <v>79.25</v>
      </c>
    </row>
    <row r="7" spans="1:9" s="4" customFormat="1" ht="13.2" x14ac:dyDescent="0.25">
      <c r="A7" s="83"/>
      <c r="B7" s="80"/>
      <c r="C7" s="35" t="s">
        <v>32</v>
      </c>
      <c r="D7" s="13">
        <v>100</v>
      </c>
      <c r="E7" s="13">
        <v>100</v>
      </c>
      <c r="F7" s="17">
        <v>2.8</v>
      </c>
      <c r="G7" s="17">
        <v>3.2</v>
      </c>
      <c r="H7" s="17">
        <v>4.7</v>
      </c>
      <c r="I7" s="17">
        <v>59</v>
      </c>
    </row>
    <row r="8" spans="1:9" s="4" customFormat="1" ht="13.2" x14ac:dyDescent="0.25">
      <c r="A8" s="83"/>
      <c r="B8" s="80"/>
      <c r="C8" s="35" t="s">
        <v>21</v>
      </c>
      <c r="D8" s="13">
        <v>5</v>
      </c>
      <c r="E8" s="13">
        <v>5</v>
      </c>
      <c r="F8" s="17" t="s">
        <v>13</v>
      </c>
      <c r="G8" s="17" t="s">
        <v>13</v>
      </c>
      <c r="H8" s="17">
        <v>4.99</v>
      </c>
      <c r="I8" s="17">
        <v>18.95</v>
      </c>
    </row>
    <row r="9" spans="1:9" s="4" customFormat="1" ht="13.2" x14ac:dyDescent="0.25">
      <c r="A9" s="83"/>
      <c r="B9" s="80"/>
      <c r="C9" s="35" t="s">
        <v>10</v>
      </c>
      <c r="D9" s="13">
        <v>4</v>
      </c>
      <c r="E9" s="13">
        <v>4</v>
      </c>
      <c r="F9" s="17">
        <v>0.01</v>
      </c>
      <c r="G9" s="17">
        <v>3.14</v>
      </c>
      <c r="H9" s="17">
        <v>0.02</v>
      </c>
      <c r="I9" s="17">
        <v>29.36</v>
      </c>
    </row>
    <row r="10" spans="1:9" s="5" customFormat="1" ht="12.75" x14ac:dyDescent="0.25">
      <c r="A10" s="81"/>
      <c r="B10" s="81"/>
      <c r="C10" s="81"/>
      <c r="D10" s="81"/>
      <c r="E10" s="81"/>
      <c r="F10" s="36">
        <f>SUM(F6:F9)</f>
        <v>5.129999999999999</v>
      </c>
      <c r="G10" s="36">
        <f t="shared" ref="G10:I10" si="0">SUM(G6:G9)</f>
        <v>6.59</v>
      </c>
      <c r="H10" s="36">
        <f t="shared" si="0"/>
        <v>27.13</v>
      </c>
      <c r="I10" s="36">
        <f t="shared" si="0"/>
        <v>186.56</v>
      </c>
    </row>
    <row r="11" spans="1:9" s="4" customFormat="1" ht="26.4" x14ac:dyDescent="0.25">
      <c r="A11" s="83" t="s">
        <v>119</v>
      </c>
      <c r="B11" s="82" t="s">
        <v>131</v>
      </c>
      <c r="C11" s="35" t="s">
        <v>121</v>
      </c>
      <c r="D11" s="34">
        <v>40</v>
      </c>
      <c r="E11" s="34">
        <v>40</v>
      </c>
      <c r="F11" s="18">
        <v>2.84</v>
      </c>
      <c r="G11" s="18">
        <v>0.44</v>
      </c>
      <c r="H11" s="18">
        <v>18.5</v>
      </c>
      <c r="I11" s="18">
        <v>91.6</v>
      </c>
    </row>
    <row r="12" spans="1:9" s="4" customFormat="1" ht="13.2" x14ac:dyDescent="0.25">
      <c r="A12" s="83"/>
      <c r="B12" s="82"/>
      <c r="C12" s="35" t="s">
        <v>12</v>
      </c>
      <c r="D12" s="34">
        <v>5</v>
      </c>
      <c r="E12" s="34">
        <v>5</v>
      </c>
      <c r="F12" s="18">
        <v>1.3</v>
      </c>
      <c r="G12" s="18">
        <v>1.35</v>
      </c>
      <c r="H12" s="18" t="s">
        <v>13</v>
      </c>
      <c r="I12" s="18">
        <v>17.350000000000001</v>
      </c>
    </row>
    <row r="13" spans="1:9" s="4" customFormat="1" ht="13.2" x14ac:dyDescent="0.25">
      <c r="A13" s="83"/>
      <c r="B13" s="82"/>
      <c r="C13" s="35" t="s">
        <v>10</v>
      </c>
      <c r="D13" s="34">
        <v>5</v>
      </c>
      <c r="E13" s="34">
        <v>5</v>
      </c>
      <c r="F13" s="18">
        <v>0.01</v>
      </c>
      <c r="G13" s="18">
        <v>3.14</v>
      </c>
      <c r="H13" s="18">
        <v>0.02</v>
      </c>
      <c r="I13" s="18">
        <v>29.36</v>
      </c>
    </row>
    <row r="14" spans="1:9" s="5" customFormat="1" ht="12.75" x14ac:dyDescent="0.25">
      <c r="A14" s="81"/>
      <c r="B14" s="81"/>
      <c r="C14" s="81"/>
      <c r="D14" s="81"/>
      <c r="E14" s="81"/>
      <c r="F14" s="36">
        <f>SUM(F11:F13)</f>
        <v>4.1499999999999995</v>
      </c>
      <c r="G14" s="36">
        <f t="shared" ref="G14:I14" si="1">SUM(G11:G13)</f>
        <v>4.93</v>
      </c>
      <c r="H14" s="36">
        <f t="shared" si="1"/>
        <v>18.52</v>
      </c>
      <c r="I14" s="36">
        <f t="shared" si="1"/>
        <v>138.31</v>
      </c>
    </row>
    <row r="15" spans="1:9" s="4" customFormat="1" ht="12.75" customHeight="1" x14ac:dyDescent="0.25">
      <c r="A15" s="83" t="s">
        <v>43</v>
      </c>
      <c r="B15" s="80">
        <v>200</v>
      </c>
      <c r="C15" s="35" t="s">
        <v>14</v>
      </c>
      <c r="D15" s="34">
        <v>0.6</v>
      </c>
      <c r="E15" s="34">
        <v>0.6</v>
      </c>
      <c r="F15" s="18">
        <v>0.16</v>
      </c>
      <c r="G15" s="18" t="s">
        <v>13</v>
      </c>
      <c r="H15" s="18">
        <v>0.02</v>
      </c>
      <c r="I15" s="18" t="s">
        <v>13</v>
      </c>
    </row>
    <row r="16" spans="1:9" s="4" customFormat="1" ht="13.2" x14ac:dyDescent="0.25">
      <c r="A16" s="83"/>
      <c r="B16" s="80"/>
      <c r="C16" s="35" t="s">
        <v>21</v>
      </c>
      <c r="D16" s="34">
        <v>15</v>
      </c>
      <c r="E16" s="34">
        <v>15</v>
      </c>
      <c r="F16" s="18" t="s">
        <v>13</v>
      </c>
      <c r="G16" s="18" t="s">
        <v>13</v>
      </c>
      <c r="H16" s="18">
        <v>14.3</v>
      </c>
      <c r="I16" s="18">
        <v>58.5</v>
      </c>
    </row>
    <row r="17" spans="1:9" s="10" customFormat="1" ht="12.75" x14ac:dyDescent="0.25">
      <c r="A17" s="77"/>
      <c r="B17" s="77"/>
      <c r="C17" s="77"/>
      <c r="D17" s="77"/>
      <c r="E17" s="77"/>
      <c r="F17" s="36">
        <f>SUM(F15:F16)</f>
        <v>0.16</v>
      </c>
      <c r="G17" s="36">
        <f t="shared" ref="G17:I17" si="2">SUM(G15:G16)</f>
        <v>0</v>
      </c>
      <c r="H17" s="36">
        <f t="shared" si="2"/>
        <v>14.32</v>
      </c>
      <c r="I17" s="36">
        <f t="shared" si="2"/>
        <v>58.5</v>
      </c>
    </row>
    <row r="18" spans="1:9" s="8" customFormat="1" ht="13.2" x14ac:dyDescent="0.25">
      <c r="A18" s="78" t="s">
        <v>34</v>
      </c>
      <c r="B18" s="78"/>
      <c r="C18" s="78"/>
      <c r="D18" s="78"/>
      <c r="E18" s="78"/>
      <c r="F18" s="36">
        <f>F10+F14+F17</f>
        <v>9.4399999999999977</v>
      </c>
      <c r="G18" s="36">
        <f t="shared" ref="G18:I18" si="3">G10+G14+G17</f>
        <v>11.52</v>
      </c>
      <c r="H18" s="36">
        <f t="shared" si="3"/>
        <v>59.97</v>
      </c>
      <c r="I18" s="36">
        <f t="shared" si="3"/>
        <v>383.37</v>
      </c>
    </row>
    <row r="19" spans="1:9" s="9" customFormat="1" ht="13.2" x14ac:dyDescent="0.25">
      <c r="A19" s="78" t="s">
        <v>17</v>
      </c>
      <c r="B19" s="78"/>
      <c r="C19" s="78"/>
      <c r="D19" s="78"/>
      <c r="E19" s="78"/>
      <c r="F19" s="78"/>
      <c r="G19" s="78"/>
      <c r="H19" s="78"/>
      <c r="I19" s="78"/>
    </row>
    <row r="20" spans="1:9" s="4" customFormat="1" ht="13.2" x14ac:dyDescent="0.25">
      <c r="A20" s="19" t="s">
        <v>15</v>
      </c>
      <c r="B20" s="20" t="s">
        <v>16</v>
      </c>
      <c r="C20" s="19" t="s">
        <v>15</v>
      </c>
      <c r="D20" s="20" t="s">
        <v>16</v>
      </c>
      <c r="E20" s="20" t="s">
        <v>16</v>
      </c>
      <c r="F20" s="21" t="s">
        <v>13</v>
      </c>
      <c r="G20" s="21" t="s">
        <v>13</v>
      </c>
      <c r="H20" s="21">
        <v>12</v>
      </c>
      <c r="I20" s="21">
        <v>48</v>
      </c>
    </row>
    <row r="21" spans="1:9" s="4" customFormat="1" ht="13.2" x14ac:dyDescent="0.25">
      <c r="A21" s="86" t="s">
        <v>18</v>
      </c>
      <c r="B21" s="86"/>
      <c r="C21" s="86"/>
      <c r="D21" s="86"/>
      <c r="E21" s="86"/>
      <c r="F21" s="86"/>
      <c r="G21" s="86"/>
      <c r="H21" s="86"/>
      <c r="I21" s="86"/>
    </row>
    <row r="22" spans="1:9" s="4" customFormat="1" ht="13.2" x14ac:dyDescent="0.25">
      <c r="A22" s="83" t="s">
        <v>73</v>
      </c>
      <c r="B22" s="87" t="s">
        <v>75</v>
      </c>
      <c r="C22" s="33" t="s">
        <v>20</v>
      </c>
      <c r="D22" s="32">
        <v>60</v>
      </c>
      <c r="E22" s="32">
        <v>48</v>
      </c>
      <c r="F22" s="21">
        <v>0.86</v>
      </c>
      <c r="G22" s="21">
        <v>0.04</v>
      </c>
      <c r="H22" s="21">
        <v>2.2599999999999998</v>
      </c>
      <c r="I22" s="21">
        <v>13</v>
      </c>
    </row>
    <row r="23" spans="1:9" s="4" customFormat="1" ht="13.2" x14ac:dyDescent="0.25">
      <c r="A23" s="83"/>
      <c r="B23" s="87"/>
      <c r="C23" s="33" t="s">
        <v>70</v>
      </c>
      <c r="D23" s="32">
        <v>45</v>
      </c>
      <c r="E23" s="32">
        <v>36</v>
      </c>
      <c r="F23" s="21">
        <v>0.54</v>
      </c>
      <c r="G23" s="21" t="s">
        <v>13</v>
      </c>
      <c r="H23" s="21">
        <v>3.37</v>
      </c>
      <c r="I23" s="21">
        <v>15.1</v>
      </c>
    </row>
    <row r="24" spans="1:9" s="4" customFormat="1" ht="13.2" x14ac:dyDescent="0.25">
      <c r="A24" s="83"/>
      <c r="B24" s="87"/>
      <c r="C24" s="39" t="s">
        <v>84</v>
      </c>
      <c r="D24" s="21">
        <v>30</v>
      </c>
      <c r="E24" s="21">
        <v>30</v>
      </c>
      <c r="F24" s="21">
        <v>0.2</v>
      </c>
      <c r="G24" s="21" t="s">
        <v>13</v>
      </c>
      <c r="H24" s="21">
        <v>0.35</v>
      </c>
      <c r="I24" s="21">
        <v>2.33</v>
      </c>
    </row>
    <row r="25" spans="1:9" s="4" customFormat="1" ht="13.2" x14ac:dyDescent="0.25">
      <c r="A25" s="83"/>
      <c r="B25" s="87"/>
      <c r="C25" s="33" t="s">
        <v>74</v>
      </c>
      <c r="D25" s="32">
        <v>50</v>
      </c>
      <c r="E25" s="32">
        <v>50</v>
      </c>
      <c r="F25" s="21">
        <v>2.1</v>
      </c>
      <c r="G25" s="21" t="s">
        <v>13</v>
      </c>
      <c r="H25" s="21">
        <v>6.35</v>
      </c>
      <c r="I25" s="21">
        <v>34.5</v>
      </c>
    </row>
    <row r="26" spans="1:9" s="4" customFormat="1" ht="13.2" x14ac:dyDescent="0.25">
      <c r="A26" s="83"/>
      <c r="B26" s="87"/>
      <c r="C26" s="33" t="s">
        <v>29</v>
      </c>
      <c r="D26" s="32">
        <v>10</v>
      </c>
      <c r="E26" s="32">
        <v>8</v>
      </c>
      <c r="F26" s="21">
        <v>0.08</v>
      </c>
      <c r="G26" s="21" t="s">
        <v>13</v>
      </c>
      <c r="H26" s="21">
        <v>0.49</v>
      </c>
      <c r="I26" s="21">
        <v>2.3199999999999998</v>
      </c>
    </row>
    <row r="27" spans="1:9" s="4" customFormat="1" ht="13.2" x14ac:dyDescent="0.25">
      <c r="A27" s="83"/>
      <c r="B27" s="87"/>
      <c r="C27" s="33" t="s">
        <v>28</v>
      </c>
      <c r="D27" s="32">
        <v>50</v>
      </c>
      <c r="E27" s="32">
        <v>48</v>
      </c>
      <c r="F27" s="21">
        <v>0.01</v>
      </c>
      <c r="G27" s="21" t="s">
        <v>13</v>
      </c>
      <c r="H27" s="21">
        <v>0.8</v>
      </c>
      <c r="I27" s="21">
        <v>3.36</v>
      </c>
    </row>
    <row r="28" spans="1:9" s="4" customFormat="1" ht="13.2" x14ac:dyDescent="0.25">
      <c r="A28" s="83"/>
      <c r="B28" s="87"/>
      <c r="C28" s="33" t="s">
        <v>23</v>
      </c>
      <c r="D28" s="32">
        <v>10</v>
      </c>
      <c r="E28" s="32">
        <v>10</v>
      </c>
      <c r="F28" s="21" t="s">
        <v>13</v>
      </c>
      <c r="G28" s="21">
        <f>3.75/4*10</f>
        <v>9.375</v>
      </c>
      <c r="H28" s="21" t="s">
        <v>13</v>
      </c>
      <c r="I28" s="21">
        <f>34.92/4*10</f>
        <v>87.300000000000011</v>
      </c>
    </row>
    <row r="29" spans="1:9" s="4" customFormat="1" ht="12.75" x14ac:dyDescent="0.2">
      <c r="A29" s="88"/>
      <c r="B29" s="88"/>
      <c r="C29" s="88"/>
      <c r="D29" s="88"/>
      <c r="E29" s="88"/>
      <c r="F29" s="36">
        <f>SUM(F22:F28)</f>
        <v>3.79</v>
      </c>
      <c r="G29" s="36">
        <f>SUM(G22:G28)</f>
        <v>9.4149999999999991</v>
      </c>
      <c r="H29" s="36">
        <f>SUM(H22:H28)</f>
        <v>13.62</v>
      </c>
      <c r="I29" s="36">
        <f>SUM(I22:I28)</f>
        <v>157.91000000000003</v>
      </c>
    </row>
    <row r="30" spans="1:9" s="4" customFormat="1" ht="13.2" x14ac:dyDescent="0.25">
      <c r="A30" s="89" t="s">
        <v>83</v>
      </c>
      <c r="B30" s="74" t="s">
        <v>36</v>
      </c>
      <c r="C30" s="46" t="s">
        <v>27</v>
      </c>
      <c r="D30" s="20">
        <v>37</v>
      </c>
      <c r="E30" s="20">
        <v>25.9</v>
      </c>
      <c r="F30" s="21">
        <v>3.65</v>
      </c>
      <c r="G30" s="21">
        <v>1.27</v>
      </c>
      <c r="H30" s="21" t="s">
        <v>13</v>
      </c>
      <c r="I30" s="21">
        <v>26.12</v>
      </c>
    </row>
    <row r="31" spans="1:9" s="4" customFormat="1" ht="13.2" x14ac:dyDescent="0.25">
      <c r="A31" s="90"/>
      <c r="B31" s="75"/>
      <c r="C31" s="46" t="s">
        <v>28</v>
      </c>
      <c r="D31" s="20">
        <v>200</v>
      </c>
      <c r="E31" s="20">
        <v>180</v>
      </c>
      <c r="F31" s="21">
        <f>4*0.63</f>
        <v>2.52</v>
      </c>
      <c r="G31" s="21">
        <f>4*0.14</f>
        <v>0.56000000000000005</v>
      </c>
      <c r="H31" s="21">
        <f>4*5.71</f>
        <v>22.84</v>
      </c>
      <c r="I31" s="21">
        <f>4*28</f>
        <v>112</v>
      </c>
    </row>
    <row r="32" spans="1:9" s="4" customFormat="1" ht="13.2" x14ac:dyDescent="0.25">
      <c r="A32" s="90"/>
      <c r="B32" s="75"/>
      <c r="C32" s="46" t="s">
        <v>22</v>
      </c>
      <c r="D32" s="20">
        <v>10</v>
      </c>
      <c r="E32" s="20">
        <v>8</v>
      </c>
      <c r="F32" s="21">
        <v>0.11</v>
      </c>
      <c r="G32" s="21" t="s">
        <v>13</v>
      </c>
      <c r="H32" s="21">
        <v>0.73</v>
      </c>
      <c r="I32" s="21">
        <v>3.3</v>
      </c>
    </row>
    <row r="33" spans="1:9" s="4" customFormat="1" ht="13.2" x14ac:dyDescent="0.25">
      <c r="A33" s="90"/>
      <c r="B33" s="75"/>
      <c r="C33" s="46" t="s">
        <v>84</v>
      </c>
      <c r="D33" s="20">
        <v>15</v>
      </c>
      <c r="E33" s="20">
        <v>15</v>
      </c>
      <c r="F33" s="21">
        <v>0.1</v>
      </c>
      <c r="G33" s="21" t="s">
        <v>13</v>
      </c>
      <c r="H33" s="21">
        <v>0.18</v>
      </c>
      <c r="I33" s="21">
        <v>1.1599999999999999</v>
      </c>
    </row>
    <row r="34" spans="1:9" s="4" customFormat="1" ht="13.2" x14ac:dyDescent="0.25">
      <c r="A34" s="90"/>
      <c r="B34" s="75"/>
      <c r="C34" s="46" t="s">
        <v>9</v>
      </c>
      <c r="D34" s="20">
        <v>15</v>
      </c>
      <c r="E34" s="20">
        <v>15</v>
      </c>
      <c r="F34" s="21">
        <v>1.1000000000000001</v>
      </c>
      <c r="G34" s="21">
        <v>0.16</v>
      </c>
      <c r="H34" s="21">
        <v>10.42</v>
      </c>
      <c r="I34" s="21">
        <v>48.75</v>
      </c>
    </row>
    <row r="35" spans="1:9" s="4" customFormat="1" ht="13.2" x14ac:dyDescent="0.25">
      <c r="A35" s="90"/>
      <c r="B35" s="75"/>
      <c r="C35" s="46" t="s">
        <v>10</v>
      </c>
      <c r="D35" s="20">
        <v>3</v>
      </c>
      <c r="E35" s="20">
        <v>3</v>
      </c>
      <c r="F35" s="21">
        <v>0.01</v>
      </c>
      <c r="G35" s="21">
        <v>2.35</v>
      </c>
      <c r="H35" s="21">
        <v>0.01</v>
      </c>
      <c r="I35" s="21">
        <v>22.02</v>
      </c>
    </row>
    <row r="36" spans="1:9" s="4" customFormat="1" ht="13.2" x14ac:dyDescent="0.25">
      <c r="A36" s="91"/>
      <c r="B36" s="76"/>
      <c r="C36" s="46" t="s">
        <v>29</v>
      </c>
      <c r="D36" s="20">
        <v>15</v>
      </c>
      <c r="E36" s="20">
        <v>12</v>
      </c>
      <c r="F36" s="21">
        <v>0.03</v>
      </c>
      <c r="G36" s="21" t="s">
        <v>13</v>
      </c>
      <c r="H36" s="21">
        <v>0.87</v>
      </c>
      <c r="I36" s="21">
        <v>4.0999999999999996</v>
      </c>
    </row>
    <row r="37" spans="1:9" s="28" customFormat="1" ht="12.75" x14ac:dyDescent="0.2">
      <c r="A37" s="94"/>
      <c r="B37" s="95"/>
      <c r="C37" s="95"/>
      <c r="D37" s="95"/>
      <c r="E37" s="96"/>
      <c r="F37" s="36">
        <f>SUM(F30:F36)</f>
        <v>7.5200000000000005</v>
      </c>
      <c r="G37" s="49">
        <f t="shared" ref="G37:I37" si="4">SUM(G30:G36)</f>
        <v>4.34</v>
      </c>
      <c r="H37" s="49">
        <f t="shared" si="4"/>
        <v>35.049999999999997</v>
      </c>
      <c r="I37" s="49">
        <f t="shared" si="4"/>
        <v>217.45000000000002</v>
      </c>
    </row>
    <row r="38" spans="1:9" s="4" customFormat="1" ht="13.2" x14ac:dyDescent="0.25">
      <c r="A38" s="83" t="s">
        <v>78</v>
      </c>
      <c r="B38" s="87" t="s">
        <v>36</v>
      </c>
      <c r="C38" s="4" t="s">
        <v>57</v>
      </c>
      <c r="D38" s="20">
        <v>35</v>
      </c>
      <c r="E38" s="20">
        <v>35</v>
      </c>
      <c r="F38" s="20">
        <v>2.4500000000000002</v>
      </c>
      <c r="G38" s="20">
        <v>0.35</v>
      </c>
      <c r="H38" s="20">
        <v>24.99</v>
      </c>
      <c r="I38" s="20">
        <v>115.5</v>
      </c>
    </row>
    <row r="39" spans="1:9" s="4" customFormat="1" ht="13.2" x14ac:dyDescent="0.25">
      <c r="A39" s="83"/>
      <c r="B39" s="87"/>
      <c r="C39" s="33" t="s">
        <v>27</v>
      </c>
      <c r="D39" s="20">
        <v>69</v>
      </c>
      <c r="E39" s="20">
        <v>69</v>
      </c>
      <c r="F39" s="21">
        <v>9.73</v>
      </c>
      <c r="G39" s="21">
        <v>3.38</v>
      </c>
      <c r="H39" s="21" t="s">
        <v>13</v>
      </c>
      <c r="I39" s="21">
        <v>69.59</v>
      </c>
    </row>
    <row r="40" spans="1:9" s="4" customFormat="1" ht="13.2" x14ac:dyDescent="0.25">
      <c r="A40" s="83"/>
      <c r="B40" s="87"/>
      <c r="C40" s="33" t="s">
        <v>10</v>
      </c>
      <c r="D40" s="20">
        <v>6</v>
      </c>
      <c r="E40" s="20">
        <v>6</v>
      </c>
      <c r="F40" s="21">
        <v>0.02</v>
      </c>
      <c r="G40" s="21">
        <v>4.71</v>
      </c>
      <c r="H40" s="21">
        <v>0.03</v>
      </c>
      <c r="I40" s="21">
        <v>44.04</v>
      </c>
    </row>
    <row r="41" spans="1:9" s="4" customFormat="1" ht="13.2" x14ac:dyDescent="0.25">
      <c r="A41" s="83"/>
      <c r="B41" s="87"/>
      <c r="C41" s="46" t="s">
        <v>23</v>
      </c>
      <c r="D41" s="32">
        <v>10</v>
      </c>
      <c r="E41" s="32">
        <v>10</v>
      </c>
      <c r="F41" s="21" t="s">
        <v>13</v>
      </c>
      <c r="G41" s="21">
        <f>3.75/4*10</f>
        <v>9.375</v>
      </c>
      <c r="H41" s="21" t="s">
        <v>13</v>
      </c>
      <c r="I41" s="21">
        <f>34.92/4*10</f>
        <v>87.300000000000011</v>
      </c>
    </row>
    <row r="42" spans="1:9" s="4" customFormat="1" ht="13.2" x14ac:dyDescent="0.25">
      <c r="A42" s="83"/>
      <c r="B42" s="87"/>
      <c r="C42" s="33" t="s">
        <v>22</v>
      </c>
      <c r="D42" s="20">
        <v>13</v>
      </c>
      <c r="E42" s="20">
        <v>10</v>
      </c>
      <c r="F42" s="21">
        <v>0.14000000000000001</v>
      </c>
      <c r="G42" s="21" t="s">
        <v>13</v>
      </c>
      <c r="H42" s="21">
        <v>0.91</v>
      </c>
      <c r="I42" s="21">
        <v>4.0999999999999996</v>
      </c>
    </row>
    <row r="43" spans="1:9" s="4" customFormat="1" ht="13.2" x14ac:dyDescent="0.25">
      <c r="A43" s="83"/>
      <c r="B43" s="87"/>
      <c r="C43" s="33" t="s">
        <v>29</v>
      </c>
      <c r="D43" s="20">
        <v>20</v>
      </c>
      <c r="E43" s="20">
        <v>16</v>
      </c>
      <c r="F43" s="21">
        <v>0.05</v>
      </c>
      <c r="G43" s="21">
        <v>0.02</v>
      </c>
      <c r="H43" s="21">
        <v>1.1499999999999999</v>
      </c>
      <c r="I43" s="21">
        <v>5.4</v>
      </c>
    </row>
    <row r="44" spans="1:9" s="4" customFormat="1" ht="12.75" x14ac:dyDescent="0.2">
      <c r="A44" s="88"/>
      <c r="B44" s="88"/>
      <c r="C44" s="88"/>
      <c r="D44" s="88"/>
      <c r="E44" s="88"/>
      <c r="F44" s="36">
        <f>SUM(F38:F43)</f>
        <v>12.39</v>
      </c>
      <c r="G44" s="36">
        <f>SUM(G38:G43)</f>
        <v>17.834999999999997</v>
      </c>
      <c r="H44" s="36">
        <f>SUM(H38:H43)</f>
        <v>27.08</v>
      </c>
      <c r="I44" s="36">
        <f>SUM(I38:I43)</f>
        <v>325.93</v>
      </c>
    </row>
    <row r="45" spans="1:9" s="4" customFormat="1" ht="13.2" x14ac:dyDescent="0.25">
      <c r="A45" s="83" t="s">
        <v>35</v>
      </c>
      <c r="B45" s="87" t="s">
        <v>36</v>
      </c>
      <c r="C45" s="39" t="s">
        <v>95</v>
      </c>
      <c r="D45" s="20">
        <v>10</v>
      </c>
      <c r="E45" s="20">
        <v>10</v>
      </c>
      <c r="F45" s="21">
        <v>0.44</v>
      </c>
      <c r="G45" s="21" t="s">
        <v>13</v>
      </c>
      <c r="H45" s="21">
        <v>0.62</v>
      </c>
      <c r="I45" s="21">
        <v>27.9</v>
      </c>
    </row>
    <row r="46" spans="1:9" s="4" customFormat="1" ht="13.2" x14ac:dyDescent="0.25">
      <c r="A46" s="83"/>
      <c r="B46" s="87"/>
      <c r="C46" s="33" t="s">
        <v>21</v>
      </c>
      <c r="D46" s="20">
        <v>15</v>
      </c>
      <c r="E46" s="20">
        <v>15</v>
      </c>
      <c r="F46" s="21" t="s">
        <v>13</v>
      </c>
      <c r="G46" s="21" t="s">
        <v>13</v>
      </c>
      <c r="H46" s="21">
        <v>14.3</v>
      </c>
      <c r="I46" s="21">
        <v>58.5</v>
      </c>
    </row>
    <row r="47" spans="1:9" s="4" customFormat="1" ht="12.75" x14ac:dyDescent="0.2">
      <c r="A47" s="88"/>
      <c r="B47" s="88"/>
      <c r="C47" s="88"/>
      <c r="D47" s="88"/>
      <c r="E47" s="88"/>
      <c r="F47" s="36">
        <f>SUM(F45:F46)</f>
        <v>0.44</v>
      </c>
      <c r="G47" s="36">
        <f t="shared" ref="G47:I47" si="5">SUM(G45:G46)</f>
        <v>0</v>
      </c>
      <c r="H47" s="36">
        <f t="shared" si="5"/>
        <v>14.92</v>
      </c>
      <c r="I47" s="36">
        <f t="shared" si="5"/>
        <v>86.4</v>
      </c>
    </row>
    <row r="48" spans="1:9" s="4" customFormat="1" ht="26.4" x14ac:dyDescent="0.25">
      <c r="A48" s="33" t="s">
        <v>37</v>
      </c>
      <c r="B48" s="37" t="s">
        <v>38</v>
      </c>
      <c r="C48" s="33" t="s">
        <v>37</v>
      </c>
      <c r="D48" s="20">
        <v>40</v>
      </c>
      <c r="E48" s="20">
        <v>40</v>
      </c>
      <c r="F48" s="21">
        <v>2.08</v>
      </c>
      <c r="G48" s="21">
        <v>0.48</v>
      </c>
      <c r="H48" s="21">
        <v>17.7</v>
      </c>
      <c r="I48" s="21">
        <v>85.6</v>
      </c>
    </row>
    <row r="49" spans="1:9" s="28" customFormat="1" ht="13.2" x14ac:dyDescent="0.25">
      <c r="A49" s="84" t="s">
        <v>34</v>
      </c>
      <c r="B49" s="84"/>
      <c r="C49" s="84"/>
      <c r="D49" s="84"/>
      <c r="E49" s="84"/>
      <c r="F49" s="60">
        <f>F29+F37+F44+F47+F48</f>
        <v>26.220000000000006</v>
      </c>
      <c r="G49" s="36">
        <f>G29+G37+G44+G47+G48</f>
        <v>32.069999999999993</v>
      </c>
      <c r="H49" s="36">
        <f>H29+H37+H44+H47+H48</f>
        <v>108.37</v>
      </c>
      <c r="I49" s="36">
        <f>I29+I37+I44+I47+I48</f>
        <v>873.29</v>
      </c>
    </row>
    <row r="50" spans="1:9" s="4" customFormat="1" ht="13.2" x14ac:dyDescent="0.25">
      <c r="A50" s="84" t="s">
        <v>39</v>
      </c>
      <c r="B50" s="84"/>
      <c r="C50" s="84"/>
      <c r="D50" s="84"/>
      <c r="E50" s="84"/>
      <c r="F50" s="84"/>
      <c r="G50" s="84"/>
      <c r="H50" s="84"/>
      <c r="I50" s="84"/>
    </row>
    <row r="51" spans="1:9" s="4" customFormat="1" ht="13.2" x14ac:dyDescent="0.25">
      <c r="A51" s="89" t="s">
        <v>123</v>
      </c>
      <c r="B51" s="103">
        <v>150</v>
      </c>
      <c r="C51" s="33" t="s">
        <v>124</v>
      </c>
      <c r="D51" s="13">
        <v>12</v>
      </c>
      <c r="E51" s="13">
        <v>12</v>
      </c>
      <c r="F51" s="17">
        <v>1.57</v>
      </c>
      <c r="G51" s="17">
        <v>0.35</v>
      </c>
      <c r="H51" s="17">
        <v>8.5399999999999991</v>
      </c>
      <c r="I51" s="17">
        <v>48.75</v>
      </c>
    </row>
    <row r="52" spans="1:9" s="4" customFormat="1" ht="13.2" x14ac:dyDescent="0.25">
      <c r="A52" s="90"/>
      <c r="B52" s="112"/>
      <c r="C52" s="33" t="s">
        <v>10</v>
      </c>
      <c r="D52" s="13">
        <v>6</v>
      </c>
      <c r="E52" s="13">
        <v>6</v>
      </c>
      <c r="F52" s="17">
        <v>0.02</v>
      </c>
      <c r="G52" s="17">
        <v>4.71</v>
      </c>
      <c r="H52" s="17">
        <v>0.03</v>
      </c>
      <c r="I52" s="17">
        <v>44.04</v>
      </c>
    </row>
    <row r="53" spans="1:9" s="4" customFormat="1" ht="13.2" x14ac:dyDescent="0.25">
      <c r="A53" s="91"/>
      <c r="B53" s="104"/>
      <c r="C53" s="45" t="s">
        <v>32</v>
      </c>
      <c r="D53" s="38">
        <v>150</v>
      </c>
      <c r="E53" s="38">
        <v>150</v>
      </c>
      <c r="F53" s="17">
        <v>4.2</v>
      </c>
      <c r="G53" s="17">
        <v>4.8</v>
      </c>
      <c r="H53" s="17">
        <v>7.05</v>
      </c>
      <c r="I53" s="17">
        <v>88.5</v>
      </c>
    </row>
    <row r="54" spans="1:9" s="4" customFormat="1" ht="13.2" x14ac:dyDescent="0.25">
      <c r="A54" s="88"/>
      <c r="B54" s="88"/>
      <c r="C54" s="88"/>
      <c r="D54" s="88"/>
      <c r="E54" s="88"/>
      <c r="F54" s="36">
        <f>SUM(F51:F53)</f>
        <v>5.79</v>
      </c>
      <c r="G54" s="36">
        <f t="shared" ref="G54:I54" si="6">SUM(G51:G53)</f>
        <v>9.86</v>
      </c>
      <c r="H54" s="36">
        <f t="shared" si="6"/>
        <v>15.619999999999997</v>
      </c>
      <c r="I54" s="36">
        <f t="shared" si="6"/>
        <v>181.29</v>
      </c>
    </row>
    <row r="55" spans="1:9" s="4" customFormat="1" ht="13.2" x14ac:dyDescent="0.25">
      <c r="A55" s="19" t="s">
        <v>116</v>
      </c>
      <c r="B55" s="20">
        <v>200</v>
      </c>
      <c r="C55" s="19" t="s">
        <v>116</v>
      </c>
      <c r="D55" s="20">
        <v>200</v>
      </c>
      <c r="E55" s="20">
        <v>200</v>
      </c>
      <c r="F55" s="21" t="s">
        <v>13</v>
      </c>
      <c r="G55" s="21" t="s">
        <v>13</v>
      </c>
      <c r="H55" s="21">
        <v>12</v>
      </c>
      <c r="I55" s="21">
        <v>48</v>
      </c>
    </row>
    <row r="56" spans="1:9" s="4" customFormat="1" ht="13.2" x14ac:dyDescent="0.25">
      <c r="A56" s="100"/>
      <c r="B56" s="101"/>
      <c r="C56" s="101"/>
      <c r="D56" s="101"/>
      <c r="E56" s="102"/>
      <c r="F56" s="60">
        <f>SUM(F55)</f>
        <v>0</v>
      </c>
      <c r="G56" s="60">
        <f t="shared" ref="G56:I56" si="7">SUM(G55)</f>
        <v>0</v>
      </c>
      <c r="H56" s="60">
        <f t="shared" si="7"/>
        <v>12</v>
      </c>
      <c r="I56" s="60">
        <f t="shared" si="7"/>
        <v>48</v>
      </c>
    </row>
    <row r="57" spans="1:9" s="4" customFormat="1" ht="26.4" x14ac:dyDescent="0.25">
      <c r="A57" s="33" t="s">
        <v>37</v>
      </c>
      <c r="B57" s="37" t="s">
        <v>66</v>
      </c>
      <c r="C57" s="33" t="s">
        <v>37</v>
      </c>
      <c r="D57" s="20">
        <v>30</v>
      </c>
      <c r="E57" s="20">
        <v>30</v>
      </c>
      <c r="F57" s="21">
        <v>2.08</v>
      </c>
      <c r="G57" s="21">
        <v>0.48</v>
      </c>
      <c r="H57" s="21">
        <v>17.7</v>
      </c>
      <c r="I57" s="21">
        <v>85.6</v>
      </c>
    </row>
    <row r="58" spans="1:9" s="4" customFormat="1" ht="13.2" x14ac:dyDescent="0.25">
      <c r="A58" s="88"/>
      <c r="B58" s="88"/>
      <c r="C58" s="88"/>
      <c r="D58" s="88"/>
      <c r="E58" s="88"/>
      <c r="F58" s="36">
        <f>SUM(F57:F57)</f>
        <v>2.08</v>
      </c>
      <c r="G58" s="36">
        <f>SUM(G57:G57)</f>
        <v>0.48</v>
      </c>
      <c r="H58" s="36">
        <f>SUM(H57:H57)</f>
        <v>17.7</v>
      </c>
      <c r="I58" s="36">
        <f>SUM(I57:I57)</f>
        <v>85.6</v>
      </c>
    </row>
    <row r="59" spans="1:9" s="4" customFormat="1" ht="13.2" x14ac:dyDescent="0.25">
      <c r="A59" s="100"/>
      <c r="B59" s="101"/>
      <c r="C59" s="101"/>
      <c r="D59" s="101"/>
      <c r="E59" s="102"/>
      <c r="F59" s="36"/>
      <c r="G59" s="36"/>
      <c r="H59" s="36"/>
      <c r="I59" s="36"/>
    </row>
    <row r="60" spans="1:9" s="28" customFormat="1" ht="13.2" x14ac:dyDescent="0.25">
      <c r="A60" s="84" t="s">
        <v>34</v>
      </c>
      <c r="B60" s="84"/>
      <c r="C60" s="84"/>
      <c r="D60" s="84"/>
      <c r="E60" s="84"/>
      <c r="F60" s="60">
        <f>F54+F58+F59+F56</f>
        <v>7.87</v>
      </c>
      <c r="G60" s="60">
        <f>G54+G58+G59+G56</f>
        <v>10.34</v>
      </c>
      <c r="H60" s="60">
        <f>H54+H58+H59+H56</f>
        <v>45.319999999999993</v>
      </c>
      <c r="I60" s="60">
        <f>I54+I58+I59+I56</f>
        <v>314.89</v>
      </c>
    </row>
    <row r="61" spans="1:9" s="30" customFormat="1" ht="13.2" x14ac:dyDescent="0.3">
      <c r="A61" s="85" t="s">
        <v>44</v>
      </c>
      <c r="B61" s="85"/>
      <c r="C61" s="85"/>
      <c r="D61" s="85"/>
      <c r="E61" s="85"/>
      <c r="F61" s="36">
        <f>SUM(F18+F49+F60,F20)</f>
        <v>43.53</v>
      </c>
      <c r="G61" s="36">
        <f>SUM(G18+G49+G60,G20)</f>
        <v>53.929999999999993</v>
      </c>
      <c r="H61" s="36">
        <f>SUM(H18+H49+H60,H20)</f>
        <v>225.66</v>
      </c>
      <c r="I61" s="36">
        <f>SUM(I18+I49+I60,I20)</f>
        <v>1619.5499999999997</v>
      </c>
    </row>
    <row r="62" spans="1:9" s="4" customFormat="1" ht="13.2" x14ac:dyDescent="0.25">
      <c r="A62" s="22"/>
      <c r="B62" s="23"/>
      <c r="C62" s="25"/>
      <c r="F62" s="8"/>
      <c r="G62" s="8"/>
      <c r="H62" s="8"/>
      <c r="I62" s="8"/>
    </row>
    <row r="63" spans="1:9" s="4" customFormat="1" ht="13.2" x14ac:dyDescent="0.25">
      <c r="A63" s="22"/>
      <c r="B63" s="23"/>
      <c r="C63" s="25"/>
      <c r="F63" s="8"/>
      <c r="G63" s="8"/>
      <c r="H63" s="8"/>
      <c r="I63" s="8"/>
    </row>
    <row r="64" spans="1:9" s="4" customFormat="1" ht="13.2" x14ac:dyDescent="0.25">
      <c r="A64" s="22"/>
      <c r="B64" s="23"/>
      <c r="C64" s="25"/>
      <c r="F64" s="8"/>
      <c r="G64" s="8"/>
      <c r="H64" s="8"/>
      <c r="I64" s="8"/>
    </row>
    <row r="65" spans="1:9" s="4" customFormat="1" ht="13.2" x14ac:dyDescent="0.25">
      <c r="A65" s="22"/>
      <c r="B65" s="23"/>
      <c r="C65" s="25"/>
      <c r="F65" s="8"/>
      <c r="G65" s="8"/>
      <c r="H65" s="8"/>
      <c r="I65" s="8"/>
    </row>
    <row r="66" spans="1:9" s="4" customFormat="1" ht="13.2" x14ac:dyDescent="0.25">
      <c r="A66" s="22"/>
      <c r="B66" s="23"/>
      <c r="C66" s="25"/>
      <c r="F66" s="8"/>
      <c r="G66" s="8"/>
      <c r="H66" s="8"/>
      <c r="I66" s="8"/>
    </row>
    <row r="67" spans="1:9" s="4" customFormat="1" ht="13.2" x14ac:dyDescent="0.25">
      <c r="A67" s="22"/>
      <c r="B67" s="23"/>
      <c r="C67" s="25"/>
      <c r="F67" s="8"/>
      <c r="G67" s="8"/>
      <c r="H67" s="8"/>
      <c r="I67" s="8"/>
    </row>
    <row r="68" spans="1:9" s="4" customFormat="1" ht="13.2" x14ac:dyDescent="0.25">
      <c r="B68" s="23"/>
      <c r="C68" s="25"/>
      <c r="F68" s="8"/>
      <c r="G68" s="8"/>
      <c r="H68" s="8"/>
      <c r="I68" s="8"/>
    </row>
    <row r="69" spans="1:9" s="4" customFormat="1" ht="13.2" x14ac:dyDescent="0.25">
      <c r="B69" s="23"/>
      <c r="C69" s="25"/>
      <c r="F69" s="8"/>
      <c r="G69" s="8"/>
      <c r="H69" s="8"/>
      <c r="I69" s="8"/>
    </row>
    <row r="70" spans="1:9" s="4" customFormat="1" ht="13.2" x14ac:dyDescent="0.25">
      <c r="B70" s="23"/>
      <c r="C70" s="25"/>
      <c r="F70" s="8"/>
      <c r="G70" s="8"/>
      <c r="H70" s="8"/>
      <c r="I70" s="8"/>
    </row>
    <row r="71" spans="1:9" s="4" customFormat="1" ht="13.2" x14ac:dyDescent="0.25">
      <c r="B71" s="23"/>
      <c r="C71" s="25"/>
      <c r="F71" s="8"/>
      <c r="G71" s="8"/>
      <c r="H71" s="8"/>
      <c r="I71" s="8"/>
    </row>
    <row r="72" spans="1:9" s="4" customFormat="1" ht="13.2" x14ac:dyDescent="0.25">
      <c r="B72" s="23"/>
      <c r="C72" s="25"/>
      <c r="F72" s="8"/>
      <c r="G72" s="8"/>
      <c r="H72" s="8"/>
      <c r="I72" s="8"/>
    </row>
    <row r="73" spans="1:9" s="4" customFormat="1" ht="13.2" x14ac:dyDescent="0.25">
      <c r="B73" s="23"/>
      <c r="C73" s="25"/>
      <c r="F73" s="8"/>
      <c r="G73" s="8"/>
      <c r="H73" s="8"/>
      <c r="I73" s="8"/>
    </row>
    <row r="74" spans="1:9" s="4" customFormat="1" ht="13.2" x14ac:dyDescent="0.25">
      <c r="B74" s="23"/>
      <c r="C74" s="25"/>
      <c r="F74" s="8"/>
      <c r="G74" s="8"/>
      <c r="H74" s="8"/>
      <c r="I74" s="8"/>
    </row>
    <row r="75" spans="1:9" x14ac:dyDescent="0.3">
      <c r="B75" s="24"/>
      <c r="C75" s="26"/>
      <c r="F75" s="7"/>
      <c r="G75" s="7"/>
      <c r="H75" s="7"/>
      <c r="I75" s="7"/>
    </row>
    <row r="76" spans="1:9" x14ac:dyDescent="0.3">
      <c r="B76" s="24"/>
      <c r="C76" s="26"/>
      <c r="F76" s="7"/>
      <c r="G76" s="7"/>
      <c r="H76" s="7"/>
      <c r="I76" s="7"/>
    </row>
    <row r="77" spans="1:9" x14ac:dyDescent="0.3">
      <c r="B77" s="24"/>
      <c r="C77" s="26"/>
      <c r="F77" s="7"/>
      <c r="G77" s="7"/>
      <c r="H77" s="7"/>
      <c r="I77" s="7"/>
    </row>
    <row r="78" spans="1:9" x14ac:dyDescent="0.3">
      <c r="B78" s="24"/>
      <c r="C78" s="26"/>
      <c r="F78" s="7"/>
      <c r="G78" s="7"/>
      <c r="H78" s="7"/>
      <c r="I78" s="7"/>
    </row>
    <row r="79" spans="1:9" x14ac:dyDescent="0.3">
      <c r="B79" s="24"/>
      <c r="C79" s="26"/>
      <c r="F79" s="7"/>
      <c r="G79" s="7"/>
      <c r="H79" s="7"/>
      <c r="I79" s="7"/>
    </row>
    <row r="80" spans="1:9" x14ac:dyDescent="0.3">
      <c r="B80" s="24"/>
      <c r="C80" s="26"/>
      <c r="F80" s="7"/>
      <c r="G80" s="7"/>
      <c r="H80" s="7"/>
      <c r="I80" s="7"/>
    </row>
    <row r="81" spans="2:9" x14ac:dyDescent="0.3">
      <c r="B81" s="24"/>
      <c r="C81" s="26"/>
      <c r="F81" s="7"/>
      <c r="G81" s="7"/>
      <c r="H81" s="7"/>
      <c r="I81" s="7"/>
    </row>
    <row r="82" spans="2:9" x14ac:dyDescent="0.3">
      <c r="B82" s="24"/>
      <c r="C82" s="26"/>
      <c r="F82" s="7"/>
      <c r="G82" s="7"/>
      <c r="H82" s="7"/>
      <c r="I82" s="7"/>
    </row>
    <row r="83" spans="2:9" x14ac:dyDescent="0.3">
      <c r="B83" s="24"/>
      <c r="F83" s="7"/>
      <c r="G83" s="7"/>
      <c r="H83" s="7"/>
      <c r="I83" s="7"/>
    </row>
    <row r="84" spans="2:9" x14ac:dyDescent="0.3">
      <c r="B84" s="24"/>
      <c r="F84" s="7"/>
      <c r="G84" s="7"/>
      <c r="H84" s="7"/>
      <c r="I84" s="7"/>
    </row>
    <row r="85" spans="2:9" x14ac:dyDescent="0.3">
      <c r="B85" s="24"/>
      <c r="F85" s="7"/>
      <c r="G85" s="7"/>
      <c r="H85" s="7"/>
      <c r="I85" s="7"/>
    </row>
    <row r="86" spans="2:9" x14ac:dyDescent="0.3">
      <c r="B86" s="24"/>
      <c r="F86" s="7"/>
      <c r="G86" s="7"/>
      <c r="H86" s="7"/>
      <c r="I86" s="7"/>
    </row>
    <row r="87" spans="2:9" x14ac:dyDescent="0.3">
      <c r="B87" s="24"/>
      <c r="F87" s="7"/>
      <c r="G87" s="7"/>
      <c r="H87" s="7"/>
      <c r="I87" s="7"/>
    </row>
    <row r="88" spans="2:9" x14ac:dyDescent="0.3">
      <c r="B88" s="24"/>
      <c r="F88" s="7"/>
      <c r="G88" s="7"/>
      <c r="H88" s="7"/>
      <c r="I88" s="7"/>
    </row>
    <row r="89" spans="2:9" x14ac:dyDescent="0.3">
      <c r="B89" s="24"/>
      <c r="F89" s="7"/>
      <c r="G89" s="7"/>
      <c r="H89" s="7"/>
      <c r="I89" s="7"/>
    </row>
    <row r="90" spans="2:9" x14ac:dyDescent="0.3">
      <c r="B90" s="24"/>
      <c r="F90" s="7"/>
      <c r="G90" s="7"/>
      <c r="H90" s="7"/>
      <c r="I90" s="7"/>
    </row>
    <row r="91" spans="2:9" x14ac:dyDescent="0.3">
      <c r="B91" s="24"/>
      <c r="F91" s="7"/>
      <c r="G91" s="7"/>
      <c r="H91" s="7"/>
      <c r="I91" s="7"/>
    </row>
    <row r="92" spans="2:9" x14ac:dyDescent="0.3">
      <c r="B92" s="24"/>
      <c r="F92" s="7"/>
      <c r="G92" s="7"/>
      <c r="H92" s="7"/>
      <c r="I92" s="7"/>
    </row>
    <row r="93" spans="2:9" x14ac:dyDescent="0.3">
      <c r="B93" s="24"/>
      <c r="F93" s="7"/>
      <c r="G93" s="7"/>
      <c r="H93" s="7"/>
      <c r="I93" s="7"/>
    </row>
    <row r="94" spans="2:9" x14ac:dyDescent="0.3">
      <c r="B94" s="24"/>
      <c r="F94" s="7"/>
      <c r="G94" s="7"/>
      <c r="H94" s="7"/>
      <c r="I94" s="7"/>
    </row>
    <row r="95" spans="2:9" x14ac:dyDescent="0.3">
      <c r="B95" s="24"/>
      <c r="F95" s="7"/>
      <c r="G95" s="7"/>
      <c r="H95" s="7"/>
      <c r="I95" s="7"/>
    </row>
    <row r="96" spans="2:9" x14ac:dyDescent="0.3">
      <c r="B96" s="24"/>
      <c r="F96" s="7"/>
      <c r="G96" s="7"/>
      <c r="H96" s="7"/>
      <c r="I96" s="7"/>
    </row>
    <row r="97" spans="6:9" x14ac:dyDescent="0.3">
      <c r="F97" s="7"/>
      <c r="G97" s="7"/>
      <c r="H97" s="7"/>
      <c r="I97" s="7"/>
    </row>
    <row r="98" spans="6:9" x14ac:dyDescent="0.3">
      <c r="F98" s="7"/>
      <c r="G98" s="7"/>
      <c r="H98" s="7"/>
      <c r="I98" s="7"/>
    </row>
    <row r="99" spans="6:9" x14ac:dyDescent="0.3">
      <c r="F99" s="7"/>
      <c r="G99" s="7"/>
      <c r="H99" s="7"/>
      <c r="I99" s="7"/>
    </row>
    <row r="100" spans="6:9" x14ac:dyDescent="0.3">
      <c r="F100" s="7"/>
      <c r="G100" s="7"/>
      <c r="H100" s="7"/>
      <c r="I100" s="7"/>
    </row>
    <row r="101" spans="6:9" x14ac:dyDescent="0.3">
      <c r="F101" s="7"/>
      <c r="G101" s="7"/>
      <c r="H101" s="7"/>
      <c r="I101" s="7"/>
    </row>
    <row r="102" spans="6:9" x14ac:dyDescent="0.3">
      <c r="F102" s="7"/>
      <c r="G102" s="7"/>
      <c r="H102" s="7"/>
      <c r="I102" s="7"/>
    </row>
    <row r="103" spans="6:9" x14ac:dyDescent="0.3">
      <c r="F103" s="7"/>
      <c r="G103" s="7"/>
      <c r="H103" s="7"/>
      <c r="I103" s="7"/>
    </row>
    <row r="104" spans="6:9" x14ac:dyDescent="0.3">
      <c r="F104" s="7"/>
      <c r="G104" s="7"/>
      <c r="H104" s="7"/>
      <c r="I104" s="7"/>
    </row>
    <row r="105" spans="6:9" x14ac:dyDescent="0.3">
      <c r="F105" s="7"/>
      <c r="G105" s="7"/>
      <c r="H105" s="7"/>
      <c r="I105" s="7"/>
    </row>
    <row r="106" spans="6:9" x14ac:dyDescent="0.3">
      <c r="F106" s="7"/>
      <c r="G106" s="7"/>
      <c r="H106" s="7"/>
      <c r="I106" s="7"/>
    </row>
  </sheetData>
  <mergeCells count="37">
    <mergeCell ref="A61:E61"/>
    <mergeCell ref="A58:E58"/>
    <mergeCell ref="A60:E60"/>
    <mergeCell ref="A59:E59"/>
    <mergeCell ref="B22:B28"/>
    <mergeCell ref="A54:E54"/>
    <mergeCell ref="A37:E37"/>
    <mergeCell ref="A38:A43"/>
    <mergeCell ref="B38:B43"/>
    <mergeCell ref="A44:E44"/>
    <mergeCell ref="A45:A46"/>
    <mergeCell ref="B45:B46"/>
    <mergeCell ref="A29:E29"/>
    <mergeCell ref="A50:I50"/>
    <mergeCell ref="A56:E56"/>
    <mergeCell ref="A1:I1"/>
    <mergeCell ref="A2:I2"/>
    <mergeCell ref="A5:I5"/>
    <mergeCell ref="A6:A9"/>
    <mergeCell ref="B6:B9"/>
    <mergeCell ref="A10:E10"/>
    <mergeCell ref="A11:A13"/>
    <mergeCell ref="B11:B13"/>
    <mergeCell ref="A14:E14"/>
    <mergeCell ref="A15:A16"/>
    <mergeCell ref="B15:B16"/>
    <mergeCell ref="A17:E17"/>
    <mergeCell ref="A22:A28"/>
    <mergeCell ref="A30:A36"/>
    <mergeCell ref="B30:B36"/>
    <mergeCell ref="A51:A53"/>
    <mergeCell ref="B51:B53"/>
    <mergeCell ref="A49:E49"/>
    <mergeCell ref="A47:E47"/>
    <mergeCell ref="A18:E18"/>
    <mergeCell ref="A19:I19"/>
    <mergeCell ref="A21:I21"/>
  </mergeCells>
  <pageMargins left="0.59055118110236227" right="0.59055118110236227" top="0.55118110236220474" bottom="0.55118110236220474" header="0" footer="0"/>
  <pageSetup paperSize="9" scale="92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opLeftCell="A14" zoomScaleNormal="100" workbookViewId="0">
      <selection activeCell="C22" sqref="C22:I25"/>
    </sheetView>
  </sheetViews>
  <sheetFormatPr defaultColWidth="9.109375" defaultRowHeight="15.6" x14ac:dyDescent="0.3"/>
  <cols>
    <col min="1" max="1" width="18.109375" style="1" customWidth="1"/>
    <col min="2" max="2" width="8.6640625" style="1" customWidth="1"/>
    <col min="3" max="3" width="19.44140625" style="1" customWidth="1"/>
    <col min="4" max="5" width="9.109375" style="1"/>
    <col min="6" max="6" width="7.33203125" style="1" customWidth="1"/>
    <col min="7" max="7" width="7" style="1" customWidth="1"/>
    <col min="8" max="8" width="6.6640625" style="1" customWidth="1"/>
    <col min="9" max="9" width="10.88671875" style="1" customWidth="1"/>
    <col min="10" max="16384" width="9.109375" style="1"/>
  </cols>
  <sheetData>
    <row r="1" spans="1:9" s="3" customFormat="1" x14ac:dyDescent="0.3">
      <c r="A1" s="92" t="s">
        <v>139</v>
      </c>
      <c r="B1" s="92"/>
      <c r="C1" s="92"/>
      <c r="D1" s="92"/>
      <c r="E1" s="92"/>
      <c r="F1" s="92"/>
      <c r="G1" s="92"/>
      <c r="H1" s="92"/>
      <c r="I1" s="92"/>
    </row>
    <row r="2" spans="1:9" s="3" customFormat="1" x14ac:dyDescent="0.3">
      <c r="A2" s="93" t="s">
        <v>45</v>
      </c>
      <c r="B2" s="93"/>
      <c r="C2" s="93"/>
      <c r="D2" s="93"/>
      <c r="E2" s="93"/>
      <c r="F2" s="93"/>
      <c r="G2" s="93"/>
      <c r="H2" s="93"/>
      <c r="I2" s="93"/>
    </row>
    <row r="3" spans="1:9" s="3" customFormat="1" ht="15.75" x14ac:dyDescent="0.25">
      <c r="A3" s="31"/>
      <c r="B3" s="31"/>
      <c r="C3" s="31"/>
      <c r="D3" s="31"/>
      <c r="E3" s="31"/>
      <c r="F3" s="31"/>
      <c r="G3" s="31"/>
      <c r="H3" s="31"/>
      <c r="I3" s="31"/>
    </row>
    <row r="4" spans="1:9" s="2" customFormat="1" ht="31.2" x14ac:dyDescent="0.3">
      <c r="A4" s="11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</row>
    <row r="5" spans="1:9" s="6" customFormat="1" ht="13.2" x14ac:dyDescent="0.3">
      <c r="A5" s="85" t="s">
        <v>11</v>
      </c>
      <c r="B5" s="85"/>
      <c r="C5" s="85"/>
      <c r="D5" s="85"/>
      <c r="E5" s="85"/>
      <c r="F5" s="85"/>
      <c r="G5" s="85"/>
      <c r="H5" s="85"/>
      <c r="I5" s="85"/>
    </row>
    <row r="6" spans="1:9" s="4" customFormat="1" ht="13.2" x14ac:dyDescent="0.25">
      <c r="A6" s="83" t="s">
        <v>92</v>
      </c>
      <c r="B6" s="80">
        <v>250</v>
      </c>
      <c r="C6" s="59" t="s">
        <v>93</v>
      </c>
      <c r="D6" s="13">
        <v>20</v>
      </c>
      <c r="E6" s="13">
        <v>20</v>
      </c>
      <c r="F6" s="17">
        <f>1.42/3*4</f>
        <v>1.8933333333333333</v>
      </c>
      <c r="G6" s="17">
        <f>10.51/3*4</f>
        <v>14.013333333333334</v>
      </c>
      <c r="H6" s="17" t="s">
        <v>13</v>
      </c>
      <c r="I6" s="17">
        <f>49.95/3*4</f>
        <v>66.600000000000009</v>
      </c>
    </row>
    <row r="7" spans="1:9" s="4" customFormat="1" ht="13.2" x14ac:dyDescent="0.25">
      <c r="A7" s="83"/>
      <c r="B7" s="80"/>
      <c r="C7" s="59" t="s">
        <v>32</v>
      </c>
      <c r="D7" s="13">
        <v>200</v>
      </c>
      <c r="E7" s="13">
        <v>200</v>
      </c>
      <c r="F7" s="17">
        <v>5.6</v>
      </c>
      <c r="G7" s="17">
        <v>6.4</v>
      </c>
      <c r="H7" s="17">
        <v>5.4</v>
      </c>
      <c r="I7" s="17">
        <v>118</v>
      </c>
    </row>
    <row r="8" spans="1:9" s="4" customFormat="1" ht="13.2" x14ac:dyDescent="0.25">
      <c r="A8" s="83"/>
      <c r="B8" s="80"/>
      <c r="C8" s="59" t="s">
        <v>21</v>
      </c>
      <c r="D8" s="13">
        <v>5</v>
      </c>
      <c r="E8" s="13">
        <v>5</v>
      </c>
      <c r="F8" s="17" t="s">
        <v>13</v>
      </c>
      <c r="G8" s="17" t="s">
        <v>13</v>
      </c>
      <c r="H8" s="17">
        <f>2.5*1.91</f>
        <v>4.7749999999999995</v>
      </c>
      <c r="I8" s="17">
        <f>2.5*7.8</f>
        <v>19.5</v>
      </c>
    </row>
    <row r="9" spans="1:9" s="4" customFormat="1" ht="13.2" x14ac:dyDescent="0.25">
      <c r="A9" s="83"/>
      <c r="B9" s="80"/>
      <c r="C9" s="59" t="s">
        <v>10</v>
      </c>
      <c r="D9" s="13">
        <v>5</v>
      </c>
      <c r="E9" s="13">
        <v>5</v>
      </c>
      <c r="F9" s="17">
        <v>0.02</v>
      </c>
      <c r="G9" s="17">
        <v>3.92</v>
      </c>
      <c r="H9" s="17">
        <v>0.02</v>
      </c>
      <c r="I9" s="17">
        <v>36.700000000000003</v>
      </c>
    </row>
    <row r="10" spans="1:9" s="5" customFormat="1" ht="12.75" x14ac:dyDescent="0.25">
      <c r="A10" s="81"/>
      <c r="B10" s="81"/>
      <c r="C10" s="81"/>
      <c r="D10" s="81"/>
      <c r="E10" s="81"/>
      <c r="F10" s="36">
        <f>SUM(F6:F9)</f>
        <v>7.5133333333333328</v>
      </c>
      <c r="G10" s="36">
        <f t="shared" ref="G10:I10" si="0">SUM(G6:G9)</f>
        <v>24.333333333333336</v>
      </c>
      <c r="H10" s="36">
        <f t="shared" si="0"/>
        <v>10.195</v>
      </c>
      <c r="I10" s="36">
        <f t="shared" si="0"/>
        <v>240.8</v>
      </c>
    </row>
    <row r="11" spans="1:9" s="4" customFormat="1" ht="26.4" x14ac:dyDescent="0.25">
      <c r="A11" s="83" t="s">
        <v>119</v>
      </c>
      <c r="B11" s="82" t="s">
        <v>131</v>
      </c>
      <c r="C11" s="35" t="s">
        <v>37</v>
      </c>
      <c r="D11" s="34">
        <v>40</v>
      </c>
      <c r="E11" s="34">
        <v>40</v>
      </c>
      <c r="F11" s="18">
        <v>2.84</v>
      </c>
      <c r="G11" s="18">
        <v>0.44</v>
      </c>
      <c r="H11" s="18">
        <v>18.5</v>
      </c>
      <c r="I11" s="18">
        <v>91.6</v>
      </c>
    </row>
    <row r="12" spans="1:9" s="4" customFormat="1" ht="13.2" x14ac:dyDescent="0.25">
      <c r="A12" s="83"/>
      <c r="B12" s="82"/>
      <c r="C12" s="35" t="s">
        <v>12</v>
      </c>
      <c r="D12" s="34">
        <v>6</v>
      </c>
      <c r="E12" s="34">
        <v>6</v>
      </c>
      <c r="F12" s="18">
        <v>1.3</v>
      </c>
      <c r="G12" s="18">
        <v>1.35</v>
      </c>
      <c r="H12" s="18" t="s">
        <v>13</v>
      </c>
      <c r="I12" s="18">
        <v>17.350000000000001</v>
      </c>
    </row>
    <row r="13" spans="1:9" s="4" customFormat="1" ht="13.2" x14ac:dyDescent="0.25">
      <c r="A13" s="83"/>
      <c r="B13" s="82"/>
      <c r="C13" s="35" t="s">
        <v>10</v>
      </c>
      <c r="D13" s="34">
        <v>5</v>
      </c>
      <c r="E13" s="34">
        <v>5</v>
      </c>
      <c r="F13" s="18">
        <v>0.01</v>
      </c>
      <c r="G13" s="18">
        <v>3.14</v>
      </c>
      <c r="H13" s="18">
        <v>0.02</v>
      </c>
      <c r="I13" s="18">
        <v>29.36</v>
      </c>
    </row>
    <row r="14" spans="1:9" s="5" customFormat="1" ht="12.75" x14ac:dyDescent="0.25">
      <c r="A14" s="81"/>
      <c r="B14" s="81"/>
      <c r="C14" s="81"/>
      <c r="D14" s="81"/>
      <c r="E14" s="81"/>
      <c r="F14" s="36">
        <f>SUM(F11:F13)</f>
        <v>4.1499999999999995</v>
      </c>
      <c r="G14" s="36">
        <f t="shared" ref="G14:I14" si="1">SUM(G11:G13)</f>
        <v>4.93</v>
      </c>
      <c r="H14" s="36">
        <f t="shared" si="1"/>
        <v>18.52</v>
      </c>
      <c r="I14" s="36">
        <f t="shared" si="1"/>
        <v>138.31</v>
      </c>
    </row>
    <row r="15" spans="1:9" s="4" customFormat="1" ht="12.75" customHeight="1" x14ac:dyDescent="0.25">
      <c r="A15" s="83" t="s">
        <v>43</v>
      </c>
      <c r="B15" s="80">
        <v>200</v>
      </c>
      <c r="C15" s="35" t="s">
        <v>14</v>
      </c>
      <c r="D15" s="34">
        <v>0.6</v>
      </c>
      <c r="E15" s="34">
        <v>0.6</v>
      </c>
      <c r="F15" s="18">
        <v>0.16</v>
      </c>
      <c r="G15" s="18" t="s">
        <v>13</v>
      </c>
      <c r="H15" s="18">
        <v>0.02</v>
      </c>
      <c r="I15" s="18" t="s">
        <v>13</v>
      </c>
    </row>
    <row r="16" spans="1:9" s="4" customFormat="1" ht="13.2" x14ac:dyDescent="0.25">
      <c r="A16" s="83"/>
      <c r="B16" s="80"/>
      <c r="C16" s="35" t="s">
        <v>21</v>
      </c>
      <c r="D16" s="34">
        <v>15</v>
      </c>
      <c r="E16" s="34">
        <v>15</v>
      </c>
      <c r="F16" s="18" t="s">
        <v>13</v>
      </c>
      <c r="G16" s="18" t="s">
        <v>13</v>
      </c>
      <c r="H16" s="18">
        <v>14.3</v>
      </c>
      <c r="I16" s="18">
        <v>58.5</v>
      </c>
    </row>
    <row r="17" spans="1:9" s="10" customFormat="1" ht="12.75" x14ac:dyDescent="0.25">
      <c r="A17" s="77"/>
      <c r="B17" s="77"/>
      <c r="C17" s="77"/>
      <c r="D17" s="77"/>
      <c r="E17" s="77"/>
      <c r="F17" s="36">
        <f>SUM(F15:F16)</f>
        <v>0.16</v>
      </c>
      <c r="G17" s="36">
        <f t="shared" ref="G17:I17" si="2">SUM(G15:G16)</f>
        <v>0</v>
      </c>
      <c r="H17" s="36">
        <f t="shared" si="2"/>
        <v>14.32</v>
      </c>
      <c r="I17" s="36">
        <f t="shared" si="2"/>
        <v>58.5</v>
      </c>
    </row>
    <row r="18" spans="1:9" s="8" customFormat="1" ht="13.2" x14ac:dyDescent="0.25">
      <c r="A18" s="78" t="s">
        <v>34</v>
      </c>
      <c r="B18" s="78"/>
      <c r="C18" s="78"/>
      <c r="D18" s="78"/>
      <c r="E18" s="78"/>
      <c r="F18" s="36">
        <f>F10+F14+F17</f>
        <v>11.823333333333332</v>
      </c>
      <c r="G18" s="36">
        <f t="shared" ref="G18:I18" si="3">G10+G14+G17</f>
        <v>29.263333333333335</v>
      </c>
      <c r="H18" s="36">
        <f t="shared" si="3"/>
        <v>43.034999999999997</v>
      </c>
      <c r="I18" s="36">
        <f t="shared" si="3"/>
        <v>437.61</v>
      </c>
    </row>
    <row r="19" spans="1:9" s="9" customFormat="1" ht="13.2" x14ac:dyDescent="0.25">
      <c r="A19" s="78" t="s">
        <v>17</v>
      </c>
      <c r="B19" s="78"/>
      <c r="C19" s="78"/>
      <c r="D19" s="78"/>
      <c r="E19" s="78"/>
      <c r="F19" s="78"/>
      <c r="G19" s="78"/>
      <c r="H19" s="78"/>
      <c r="I19" s="78"/>
    </row>
    <row r="20" spans="1:9" s="4" customFormat="1" ht="13.2" x14ac:dyDescent="0.25">
      <c r="A20" s="19" t="s">
        <v>15</v>
      </c>
      <c r="B20" s="20" t="s">
        <v>16</v>
      </c>
      <c r="C20" s="19" t="s">
        <v>15</v>
      </c>
      <c r="D20" s="20" t="s">
        <v>16</v>
      </c>
      <c r="E20" s="20" t="s">
        <v>16</v>
      </c>
      <c r="F20" s="21" t="s">
        <v>13</v>
      </c>
      <c r="G20" s="21" t="s">
        <v>13</v>
      </c>
      <c r="H20" s="21">
        <v>12</v>
      </c>
      <c r="I20" s="21">
        <v>48</v>
      </c>
    </row>
    <row r="21" spans="1:9" s="4" customFormat="1" ht="13.2" x14ac:dyDescent="0.25">
      <c r="A21" s="86" t="s">
        <v>18</v>
      </c>
      <c r="B21" s="86"/>
      <c r="C21" s="86"/>
      <c r="D21" s="86"/>
      <c r="E21" s="86"/>
      <c r="F21" s="86"/>
      <c r="G21" s="86"/>
      <c r="H21" s="86"/>
      <c r="I21" s="86"/>
    </row>
    <row r="22" spans="1:9" s="4" customFormat="1" ht="12.75" customHeight="1" x14ac:dyDescent="0.25">
      <c r="A22" s="89" t="s">
        <v>81</v>
      </c>
      <c r="B22" s="74" t="s">
        <v>75</v>
      </c>
      <c r="C22" s="46" t="s">
        <v>74</v>
      </c>
      <c r="D22" s="32">
        <v>50</v>
      </c>
      <c r="E22" s="32">
        <v>50</v>
      </c>
      <c r="F22" s="21">
        <v>2.1</v>
      </c>
      <c r="G22" s="21" t="s">
        <v>13</v>
      </c>
      <c r="H22" s="21">
        <v>6.35</v>
      </c>
      <c r="I22" s="21">
        <v>34.5</v>
      </c>
    </row>
    <row r="23" spans="1:9" s="4" customFormat="1" ht="13.2" x14ac:dyDescent="0.25">
      <c r="A23" s="90"/>
      <c r="B23" s="75"/>
      <c r="C23" s="58" t="s">
        <v>84</v>
      </c>
      <c r="D23" s="21">
        <v>30</v>
      </c>
      <c r="E23" s="21">
        <v>30</v>
      </c>
      <c r="F23" s="21">
        <v>0.2</v>
      </c>
      <c r="G23" s="21" t="s">
        <v>13</v>
      </c>
      <c r="H23" s="21">
        <v>0.35</v>
      </c>
      <c r="I23" s="21">
        <v>2.33</v>
      </c>
    </row>
    <row r="24" spans="1:9" s="4" customFormat="1" ht="13.2" x14ac:dyDescent="0.25">
      <c r="A24" s="91"/>
      <c r="B24" s="76"/>
      <c r="C24" s="46" t="s">
        <v>22</v>
      </c>
      <c r="D24" s="20">
        <v>10</v>
      </c>
      <c r="E24" s="20">
        <v>8</v>
      </c>
      <c r="F24" s="21">
        <v>0.11</v>
      </c>
      <c r="G24" s="21" t="s">
        <v>13</v>
      </c>
      <c r="H24" s="21">
        <v>0.73</v>
      </c>
      <c r="I24" s="21">
        <v>3.3</v>
      </c>
    </row>
    <row r="25" spans="1:9" s="4" customFormat="1" ht="13.2" x14ac:dyDescent="0.25">
      <c r="A25" s="83"/>
      <c r="B25" s="87"/>
      <c r="C25" s="33" t="s">
        <v>23</v>
      </c>
      <c r="D25" s="32">
        <v>4</v>
      </c>
      <c r="E25" s="32">
        <v>4</v>
      </c>
      <c r="F25" s="21" t="s">
        <v>13</v>
      </c>
      <c r="G25" s="21">
        <v>3.75</v>
      </c>
      <c r="H25" s="21" t="s">
        <v>13</v>
      </c>
      <c r="I25" s="21">
        <v>34.92</v>
      </c>
    </row>
    <row r="26" spans="1:9" s="4" customFormat="1" ht="12.75" x14ac:dyDescent="0.2">
      <c r="A26" s="88"/>
      <c r="B26" s="88"/>
      <c r="C26" s="88"/>
      <c r="D26" s="88"/>
      <c r="E26" s="88"/>
      <c r="F26" s="36">
        <f>SUM(F22:F25)</f>
        <v>2.41</v>
      </c>
      <c r="G26" s="36">
        <f>SUM(G22:G25)</f>
        <v>3.75</v>
      </c>
      <c r="H26" s="36">
        <f>SUM(H22:H25)</f>
        <v>7.43</v>
      </c>
      <c r="I26" s="36">
        <f>SUM(I22:I25)</f>
        <v>75.05</v>
      </c>
    </row>
    <row r="27" spans="1:9" s="4" customFormat="1" ht="13.2" x14ac:dyDescent="0.25">
      <c r="A27" s="89" t="s">
        <v>76</v>
      </c>
      <c r="B27" s="74" t="s">
        <v>36</v>
      </c>
      <c r="C27" s="46" t="s">
        <v>27</v>
      </c>
      <c r="D27" s="20">
        <v>69</v>
      </c>
      <c r="E27" s="20">
        <v>69</v>
      </c>
      <c r="F27" s="21">
        <v>9.73</v>
      </c>
      <c r="G27" s="21">
        <v>3.38</v>
      </c>
      <c r="H27" s="21" t="s">
        <v>13</v>
      </c>
      <c r="I27" s="21">
        <v>69.59</v>
      </c>
    </row>
    <row r="28" spans="1:9" s="4" customFormat="1" ht="13.2" x14ac:dyDescent="0.25">
      <c r="A28" s="90"/>
      <c r="B28" s="75"/>
      <c r="C28" s="46" t="s">
        <v>28</v>
      </c>
      <c r="D28" s="20">
        <v>200</v>
      </c>
      <c r="E28" s="20">
        <v>180</v>
      </c>
      <c r="F28" s="21">
        <f>4*0.63</f>
        <v>2.52</v>
      </c>
      <c r="G28" s="21">
        <f>4*0.14</f>
        <v>0.56000000000000005</v>
      </c>
      <c r="H28" s="21">
        <f>4*5.71</f>
        <v>22.84</v>
      </c>
      <c r="I28" s="21">
        <f>4*28</f>
        <v>112</v>
      </c>
    </row>
    <row r="29" spans="1:9" s="4" customFormat="1" ht="13.2" x14ac:dyDescent="0.25">
      <c r="A29" s="90"/>
      <c r="B29" s="75"/>
      <c r="C29" s="46" t="s">
        <v>22</v>
      </c>
      <c r="D29" s="20">
        <v>10</v>
      </c>
      <c r="E29" s="20">
        <v>8</v>
      </c>
      <c r="F29" s="21">
        <v>0.11</v>
      </c>
      <c r="G29" s="21" t="s">
        <v>13</v>
      </c>
      <c r="H29" s="21">
        <v>0.73</v>
      </c>
      <c r="I29" s="21">
        <v>3.3</v>
      </c>
    </row>
    <row r="30" spans="1:9" s="4" customFormat="1" ht="13.2" x14ac:dyDescent="0.25">
      <c r="A30" s="90"/>
      <c r="B30" s="75"/>
      <c r="C30" s="46" t="s">
        <v>77</v>
      </c>
      <c r="D30" s="20">
        <v>15</v>
      </c>
      <c r="E30" s="20">
        <v>15</v>
      </c>
      <c r="F30" s="20">
        <v>1.6</v>
      </c>
      <c r="G30" s="20">
        <v>0.17</v>
      </c>
      <c r="H30" s="20">
        <v>17.18</v>
      </c>
      <c r="I30" s="20">
        <v>55.34</v>
      </c>
    </row>
    <row r="31" spans="1:9" s="4" customFormat="1" ht="13.2" x14ac:dyDescent="0.25">
      <c r="A31" s="90"/>
      <c r="B31" s="75"/>
      <c r="C31" s="46" t="s">
        <v>10</v>
      </c>
      <c r="D31" s="20">
        <v>2</v>
      </c>
      <c r="E31" s="20">
        <v>2</v>
      </c>
      <c r="F31" s="21">
        <v>0.01</v>
      </c>
      <c r="G31" s="21">
        <v>1.57</v>
      </c>
      <c r="H31" s="21">
        <v>0.01</v>
      </c>
      <c r="I31" s="21">
        <v>14.68</v>
      </c>
    </row>
    <row r="32" spans="1:9" s="4" customFormat="1" ht="13.2" x14ac:dyDescent="0.25">
      <c r="A32" s="91"/>
      <c r="B32" s="76"/>
      <c r="C32" s="46" t="s">
        <v>29</v>
      </c>
      <c r="D32" s="20">
        <v>10</v>
      </c>
      <c r="E32" s="20">
        <v>8</v>
      </c>
      <c r="F32" s="21">
        <v>0.02</v>
      </c>
      <c r="G32" s="21" t="s">
        <v>13</v>
      </c>
      <c r="H32" s="21">
        <v>0.57999999999999996</v>
      </c>
      <c r="I32" s="21">
        <v>2.7</v>
      </c>
    </row>
    <row r="33" spans="1:9" s="28" customFormat="1" ht="12.75" x14ac:dyDescent="0.2">
      <c r="A33" s="94"/>
      <c r="B33" s="95"/>
      <c r="C33" s="95"/>
      <c r="D33" s="95"/>
      <c r="E33" s="96"/>
      <c r="F33" s="36">
        <f>SUM(F27:F32)</f>
        <v>13.989999999999998</v>
      </c>
      <c r="G33" s="36">
        <f>SUM(G27:G32)</f>
        <v>5.6800000000000006</v>
      </c>
      <c r="H33" s="36">
        <f>SUM(H27:H32)</f>
        <v>41.339999999999996</v>
      </c>
      <c r="I33" s="36">
        <f>SUM(I27:I32)</f>
        <v>257.61</v>
      </c>
    </row>
    <row r="34" spans="1:9" s="4" customFormat="1" ht="13.2" x14ac:dyDescent="0.25">
      <c r="A34" s="83" t="s">
        <v>115</v>
      </c>
      <c r="B34" s="87" t="s">
        <v>109</v>
      </c>
      <c r="C34" s="4" t="s">
        <v>57</v>
      </c>
      <c r="D34" s="20">
        <v>30</v>
      </c>
      <c r="E34" s="20">
        <v>30</v>
      </c>
      <c r="F34" s="17">
        <v>3.15</v>
      </c>
      <c r="G34" s="17">
        <v>0.69</v>
      </c>
      <c r="H34" s="17">
        <v>19.079999999999998</v>
      </c>
      <c r="I34" s="17">
        <v>97.5</v>
      </c>
    </row>
    <row r="35" spans="1:9" s="4" customFormat="1" ht="13.2" x14ac:dyDescent="0.25">
      <c r="A35" s="83"/>
      <c r="B35" s="87"/>
      <c r="C35" s="33" t="s">
        <v>10</v>
      </c>
      <c r="D35" s="20">
        <v>4</v>
      </c>
      <c r="E35" s="20">
        <v>4</v>
      </c>
      <c r="F35" s="21">
        <v>0.02</v>
      </c>
      <c r="G35" s="21">
        <v>3.14</v>
      </c>
      <c r="H35" s="21">
        <v>0.02</v>
      </c>
      <c r="I35" s="21">
        <v>29.36</v>
      </c>
    </row>
    <row r="36" spans="1:9" s="4" customFormat="1" ht="13.2" x14ac:dyDescent="0.25">
      <c r="A36" s="83"/>
      <c r="B36" s="87"/>
      <c r="C36" s="33" t="s">
        <v>23</v>
      </c>
      <c r="D36" s="20">
        <v>5</v>
      </c>
      <c r="E36" s="20">
        <v>5</v>
      </c>
      <c r="F36" s="21" t="s">
        <v>13</v>
      </c>
      <c r="G36" s="21">
        <v>4.6900000000000004</v>
      </c>
      <c r="H36" s="21" t="s">
        <v>13</v>
      </c>
      <c r="I36" s="21">
        <v>43.65</v>
      </c>
    </row>
    <row r="37" spans="1:9" s="4" customFormat="1" ht="13.2" x14ac:dyDescent="0.25">
      <c r="A37" s="83"/>
      <c r="B37" s="87"/>
      <c r="C37" s="46" t="s">
        <v>29</v>
      </c>
      <c r="D37" s="20">
        <v>10</v>
      </c>
      <c r="E37" s="20">
        <v>8</v>
      </c>
      <c r="F37" s="21">
        <v>0.02</v>
      </c>
      <c r="G37" s="21" t="s">
        <v>13</v>
      </c>
      <c r="H37" s="21">
        <v>0.57999999999999996</v>
      </c>
      <c r="I37" s="21">
        <v>2.7</v>
      </c>
    </row>
    <row r="38" spans="1:9" s="4" customFormat="1" ht="13.2" x14ac:dyDescent="0.25">
      <c r="A38" s="83"/>
      <c r="B38" s="87"/>
      <c r="C38" s="33" t="s">
        <v>22</v>
      </c>
      <c r="D38" s="20">
        <v>10</v>
      </c>
      <c r="E38" s="20">
        <v>8</v>
      </c>
      <c r="F38" s="21">
        <v>0.11</v>
      </c>
      <c r="G38" s="21" t="s">
        <v>13</v>
      </c>
      <c r="H38" s="21">
        <v>0.73</v>
      </c>
      <c r="I38" s="21">
        <v>3.3</v>
      </c>
    </row>
    <row r="39" spans="1:9" s="4" customFormat="1" ht="13.2" x14ac:dyDescent="0.25">
      <c r="A39" s="83"/>
      <c r="B39" s="87"/>
      <c r="C39" s="46" t="s">
        <v>110</v>
      </c>
      <c r="D39" s="20">
        <v>40</v>
      </c>
      <c r="E39" s="20">
        <v>40</v>
      </c>
      <c r="F39" s="21">
        <v>10.3</v>
      </c>
      <c r="G39" s="21">
        <v>17.899999999999999</v>
      </c>
      <c r="H39" s="21">
        <v>0.4</v>
      </c>
      <c r="I39" s="21">
        <v>200</v>
      </c>
    </row>
    <row r="40" spans="1:9" s="4" customFormat="1" ht="12.75" x14ac:dyDescent="0.2">
      <c r="A40" s="88"/>
      <c r="B40" s="88"/>
      <c r="C40" s="88"/>
      <c r="D40" s="88"/>
      <c r="E40" s="88"/>
      <c r="F40" s="36">
        <f>SUM(F34:F39)</f>
        <v>13.600000000000001</v>
      </c>
      <c r="G40" s="36">
        <f>SUM(G34:G39)</f>
        <v>26.419999999999998</v>
      </c>
      <c r="H40" s="36">
        <f>SUM(H34:H39)</f>
        <v>20.809999999999995</v>
      </c>
      <c r="I40" s="36">
        <f>SUM(I34:I39)</f>
        <v>376.51</v>
      </c>
    </row>
    <row r="41" spans="1:9" s="4" customFormat="1" ht="13.2" x14ac:dyDescent="0.25">
      <c r="A41" s="83" t="s">
        <v>35</v>
      </c>
      <c r="B41" s="87" t="s">
        <v>36</v>
      </c>
      <c r="C41" s="39" t="s">
        <v>95</v>
      </c>
      <c r="D41" s="20">
        <v>10</v>
      </c>
      <c r="E41" s="20">
        <v>10</v>
      </c>
      <c r="F41" s="21">
        <v>0.44</v>
      </c>
      <c r="G41" s="21" t="s">
        <v>13</v>
      </c>
      <c r="H41" s="21">
        <v>0.62</v>
      </c>
      <c r="I41" s="21">
        <v>27.9</v>
      </c>
    </row>
    <row r="42" spans="1:9" s="4" customFormat="1" ht="13.2" x14ac:dyDescent="0.25">
      <c r="A42" s="83"/>
      <c r="B42" s="87"/>
      <c r="C42" s="33" t="s">
        <v>21</v>
      </c>
      <c r="D42" s="20">
        <v>15</v>
      </c>
      <c r="E42" s="20">
        <v>15</v>
      </c>
      <c r="F42" s="21" t="s">
        <v>13</v>
      </c>
      <c r="G42" s="21" t="s">
        <v>13</v>
      </c>
      <c r="H42" s="21">
        <v>14.3</v>
      </c>
      <c r="I42" s="21">
        <v>58.5</v>
      </c>
    </row>
    <row r="43" spans="1:9" s="4" customFormat="1" ht="12.75" x14ac:dyDescent="0.2">
      <c r="A43" s="88"/>
      <c r="B43" s="88"/>
      <c r="C43" s="88"/>
      <c r="D43" s="88"/>
      <c r="E43" s="88"/>
      <c r="F43" s="36">
        <f>SUM(F41:F42)</f>
        <v>0.44</v>
      </c>
      <c r="G43" s="36">
        <f t="shared" ref="G43:I43" si="4">SUM(G41:G42)</f>
        <v>0</v>
      </c>
      <c r="H43" s="36">
        <f t="shared" si="4"/>
        <v>14.92</v>
      </c>
      <c r="I43" s="36">
        <f t="shared" si="4"/>
        <v>86.4</v>
      </c>
    </row>
    <row r="44" spans="1:9" s="4" customFormat="1" ht="26.4" x14ac:dyDescent="0.25">
      <c r="A44" s="33" t="s">
        <v>37</v>
      </c>
      <c r="B44" s="37" t="s">
        <v>38</v>
      </c>
      <c r="C44" s="33" t="s">
        <v>37</v>
      </c>
      <c r="D44" s="20">
        <v>40</v>
      </c>
      <c r="E44" s="20">
        <v>40</v>
      </c>
      <c r="F44" s="21">
        <v>2.08</v>
      </c>
      <c r="G44" s="21">
        <v>0.48</v>
      </c>
      <c r="H44" s="21">
        <v>17.7</v>
      </c>
      <c r="I44" s="21">
        <v>85.6</v>
      </c>
    </row>
    <row r="45" spans="1:9" s="28" customFormat="1" ht="13.2" x14ac:dyDescent="0.25">
      <c r="A45" s="84" t="s">
        <v>34</v>
      </c>
      <c r="B45" s="84"/>
      <c r="C45" s="84"/>
      <c r="D45" s="84"/>
      <c r="E45" s="84"/>
      <c r="F45" s="36">
        <f>F26+F33+F40+F43+F44</f>
        <v>32.520000000000003</v>
      </c>
      <c r="G45" s="36">
        <f>G26+G33+G40+G43+G44</f>
        <v>36.329999999999991</v>
      </c>
      <c r="H45" s="36">
        <f>H26+H33+H40+H43+H44</f>
        <v>102.19999999999999</v>
      </c>
      <c r="I45" s="36">
        <f>I26+I33+I40+I43+I44</f>
        <v>881.17000000000007</v>
      </c>
    </row>
    <row r="46" spans="1:9" s="4" customFormat="1" ht="13.2" x14ac:dyDescent="0.25">
      <c r="A46" s="84" t="s">
        <v>39</v>
      </c>
      <c r="B46" s="84"/>
      <c r="C46" s="84"/>
      <c r="D46" s="84"/>
      <c r="E46" s="84"/>
      <c r="F46" s="84"/>
      <c r="G46" s="84"/>
      <c r="H46" s="84"/>
      <c r="I46" s="84"/>
    </row>
    <row r="47" spans="1:9" s="4" customFormat="1" ht="13.2" x14ac:dyDescent="0.25">
      <c r="A47" s="58" t="s">
        <v>107</v>
      </c>
      <c r="B47" s="51">
        <v>100</v>
      </c>
      <c r="C47" s="45" t="s">
        <v>107</v>
      </c>
      <c r="D47" s="51">
        <v>100</v>
      </c>
      <c r="E47" s="51">
        <v>80</v>
      </c>
      <c r="F47" s="21">
        <v>1.5</v>
      </c>
      <c r="G47" s="21">
        <v>0.1</v>
      </c>
      <c r="H47" s="21">
        <v>21.8</v>
      </c>
      <c r="I47" s="21">
        <v>89</v>
      </c>
    </row>
    <row r="48" spans="1:9" s="4" customFormat="1" ht="12.75" x14ac:dyDescent="0.2">
      <c r="A48" s="100"/>
      <c r="B48" s="101"/>
      <c r="C48" s="101"/>
      <c r="D48" s="101"/>
      <c r="E48" s="102"/>
      <c r="F48" s="49">
        <f>SUM(F47)</f>
        <v>1.5</v>
      </c>
      <c r="G48" s="49">
        <f t="shared" ref="G48:I48" si="5">SUM(G47)</f>
        <v>0.1</v>
      </c>
      <c r="H48" s="49">
        <f t="shared" si="5"/>
        <v>21.8</v>
      </c>
      <c r="I48" s="49">
        <f t="shared" si="5"/>
        <v>89</v>
      </c>
    </row>
    <row r="49" spans="1:9" s="4" customFormat="1" ht="26.4" x14ac:dyDescent="0.25">
      <c r="A49" s="46" t="s">
        <v>67</v>
      </c>
      <c r="B49" s="50" t="s">
        <v>68</v>
      </c>
      <c r="C49" s="46" t="s">
        <v>67</v>
      </c>
      <c r="D49" s="20">
        <v>20</v>
      </c>
      <c r="E49" s="20">
        <v>20</v>
      </c>
      <c r="F49" s="21">
        <v>1.57</v>
      </c>
      <c r="G49" s="21">
        <v>1.92</v>
      </c>
      <c r="H49" s="21">
        <v>11.03</v>
      </c>
      <c r="I49" s="21">
        <v>66.81</v>
      </c>
    </row>
    <row r="50" spans="1:9" s="4" customFormat="1" ht="13.2" x14ac:dyDescent="0.25">
      <c r="A50" s="100"/>
      <c r="B50" s="101"/>
      <c r="C50" s="101"/>
      <c r="D50" s="101"/>
      <c r="E50" s="102"/>
      <c r="F50" s="49">
        <f>SUM(F49:F49)</f>
        <v>1.57</v>
      </c>
      <c r="G50" s="49">
        <f>SUM(G49:G49)</f>
        <v>1.92</v>
      </c>
      <c r="H50" s="49">
        <f>SUM(H49:H49)</f>
        <v>11.03</v>
      </c>
      <c r="I50" s="49">
        <f>SUM(I49:I49)</f>
        <v>66.81</v>
      </c>
    </row>
    <row r="51" spans="1:9" s="4" customFormat="1" ht="13.2" x14ac:dyDescent="0.25">
      <c r="A51" s="68" t="s">
        <v>125</v>
      </c>
      <c r="B51" s="69">
        <v>200</v>
      </c>
      <c r="C51" s="48" t="s">
        <v>32</v>
      </c>
      <c r="D51" s="47">
        <v>200</v>
      </c>
      <c r="E51" s="47">
        <v>200</v>
      </c>
      <c r="F51" s="18">
        <f>2.8*1.5</f>
        <v>4.1999999999999993</v>
      </c>
      <c r="G51" s="18">
        <f>3.2*1.5</f>
        <v>4.8000000000000007</v>
      </c>
      <c r="H51" s="18">
        <f>4.7*1.5</f>
        <v>7.0500000000000007</v>
      </c>
      <c r="I51" s="18">
        <f>59*1.5</f>
        <v>88.5</v>
      </c>
    </row>
    <row r="52" spans="1:9" s="4" customFormat="1" ht="13.2" x14ac:dyDescent="0.25">
      <c r="A52" s="88"/>
      <c r="B52" s="88"/>
      <c r="C52" s="88"/>
      <c r="D52" s="88"/>
      <c r="E52" s="88"/>
      <c r="F52" s="36">
        <f>SUM(F51:F51)</f>
        <v>4.1999999999999993</v>
      </c>
      <c r="G52" s="49">
        <f>SUM(G51:G51)</f>
        <v>4.8000000000000007</v>
      </c>
      <c r="H52" s="49">
        <f>SUM(H51:H51)</f>
        <v>7.0500000000000007</v>
      </c>
      <c r="I52" s="49">
        <f>SUM(I51:I51)</f>
        <v>88.5</v>
      </c>
    </row>
    <row r="53" spans="1:9" s="28" customFormat="1" ht="13.2" x14ac:dyDescent="0.25">
      <c r="A53" s="84" t="s">
        <v>34</v>
      </c>
      <c r="B53" s="84"/>
      <c r="C53" s="84"/>
      <c r="D53" s="84"/>
      <c r="E53" s="84"/>
      <c r="F53" s="36">
        <f>F50+F52+F48</f>
        <v>7.27</v>
      </c>
      <c r="G53" s="49">
        <f>G50+G52+G48</f>
        <v>6.82</v>
      </c>
      <c r="H53" s="49">
        <f>H50+H52+H48</f>
        <v>39.879999999999995</v>
      </c>
      <c r="I53" s="49">
        <f>I50+I52+I48</f>
        <v>244.31</v>
      </c>
    </row>
    <row r="54" spans="1:9" s="30" customFormat="1" ht="13.2" x14ac:dyDescent="0.3">
      <c r="A54" s="85" t="s">
        <v>44</v>
      </c>
      <c r="B54" s="85"/>
      <c r="C54" s="85"/>
      <c r="D54" s="85"/>
      <c r="E54" s="85"/>
      <c r="F54" s="36">
        <f>SUM(F18+F45+F53,F20)</f>
        <v>51.61333333333333</v>
      </c>
      <c r="G54" s="36">
        <f>SUM(G18+G45+G53,G20)</f>
        <v>72.413333333333327</v>
      </c>
      <c r="H54" s="36">
        <f>SUM(H18+H45+H53,H20)</f>
        <v>197.11499999999998</v>
      </c>
      <c r="I54" s="36">
        <f>SUM(I18+I45+I53,I20)</f>
        <v>1611.0900000000001</v>
      </c>
    </row>
    <row r="55" spans="1:9" s="4" customFormat="1" ht="13.2" x14ac:dyDescent="0.25">
      <c r="A55" s="22"/>
      <c r="B55" s="23"/>
      <c r="C55" s="25"/>
      <c r="F55" s="8"/>
      <c r="G55" s="8"/>
      <c r="H55" s="8"/>
      <c r="I55" s="8"/>
    </row>
    <row r="56" spans="1:9" s="4" customFormat="1" ht="13.2" x14ac:dyDescent="0.25">
      <c r="A56" s="22"/>
      <c r="B56" s="23"/>
      <c r="C56" s="25"/>
      <c r="F56" s="8"/>
      <c r="G56" s="8"/>
      <c r="H56" s="8"/>
      <c r="I56" s="8"/>
    </row>
    <row r="57" spans="1:9" s="4" customFormat="1" ht="13.2" x14ac:dyDescent="0.25">
      <c r="A57" s="22"/>
      <c r="B57" s="23"/>
      <c r="C57" s="25"/>
      <c r="F57" s="8"/>
      <c r="G57" s="8"/>
      <c r="H57" s="8"/>
      <c r="I57" s="8"/>
    </row>
    <row r="58" spans="1:9" s="4" customFormat="1" ht="13.2" x14ac:dyDescent="0.25">
      <c r="A58" s="22"/>
      <c r="B58" s="23"/>
      <c r="C58" s="25"/>
      <c r="F58" s="8"/>
      <c r="G58" s="8"/>
      <c r="H58" s="8"/>
      <c r="I58" s="8"/>
    </row>
    <row r="59" spans="1:9" s="4" customFormat="1" ht="13.2" x14ac:dyDescent="0.25">
      <c r="A59" s="22"/>
      <c r="B59" s="23"/>
      <c r="C59" s="25"/>
      <c r="F59" s="8"/>
      <c r="G59" s="8"/>
      <c r="H59" s="8"/>
      <c r="I59" s="8"/>
    </row>
    <row r="60" spans="1:9" s="4" customFormat="1" ht="13.2" x14ac:dyDescent="0.25">
      <c r="A60" s="22"/>
      <c r="B60" s="23"/>
      <c r="C60" s="25"/>
      <c r="F60" s="8"/>
      <c r="G60" s="8"/>
      <c r="H60" s="8"/>
      <c r="I60" s="8"/>
    </row>
    <row r="61" spans="1:9" s="4" customFormat="1" ht="13.2" x14ac:dyDescent="0.25">
      <c r="B61" s="23"/>
      <c r="C61" s="25"/>
      <c r="F61" s="8"/>
      <c r="G61" s="8"/>
      <c r="H61" s="8"/>
      <c r="I61" s="8"/>
    </row>
    <row r="62" spans="1:9" s="4" customFormat="1" ht="13.2" x14ac:dyDescent="0.25">
      <c r="B62" s="23"/>
      <c r="C62" s="25"/>
      <c r="F62" s="8"/>
      <c r="G62" s="8"/>
      <c r="H62" s="8"/>
      <c r="I62" s="8"/>
    </row>
    <row r="63" spans="1:9" s="4" customFormat="1" ht="13.2" x14ac:dyDescent="0.25">
      <c r="B63" s="23"/>
      <c r="C63" s="25"/>
      <c r="F63" s="8"/>
      <c r="G63" s="8"/>
      <c r="H63" s="8"/>
      <c r="I63" s="8"/>
    </row>
    <row r="64" spans="1:9" s="4" customFormat="1" ht="13.2" x14ac:dyDescent="0.25">
      <c r="B64" s="23"/>
      <c r="C64" s="25"/>
      <c r="F64" s="8"/>
      <c r="G64" s="8"/>
      <c r="H64" s="8"/>
      <c r="I64" s="8"/>
    </row>
    <row r="65" spans="2:9" s="4" customFormat="1" ht="13.2" x14ac:dyDescent="0.25">
      <c r="B65" s="23"/>
      <c r="C65" s="25"/>
      <c r="F65" s="8"/>
      <c r="G65" s="8"/>
      <c r="H65" s="8"/>
      <c r="I65" s="8"/>
    </row>
    <row r="66" spans="2:9" s="4" customFormat="1" ht="13.2" x14ac:dyDescent="0.25">
      <c r="B66" s="23"/>
      <c r="C66" s="25"/>
      <c r="F66" s="8"/>
      <c r="G66" s="8"/>
      <c r="H66" s="8"/>
      <c r="I66" s="8"/>
    </row>
    <row r="67" spans="2:9" s="4" customFormat="1" ht="13.2" x14ac:dyDescent="0.25">
      <c r="B67" s="23"/>
      <c r="C67" s="25"/>
      <c r="F67" s="8"/>
      <c r="G67" s="8"/>
      <c r="H67" s="8"/>
      <c r="I67" s="8"/>
    </row>
    <row r="68" spans="2:9" x14ac:dyDescent="0.3">
      <c r="B68" s="24"/>
      <c r="C68" s="26"/>
      <c r="F68" s="7"/>
      <c r="G68" s="7"/>
      <c r="H68" s="7"/>
      <c r="I68" s="7"/>
    </row>
    <row r="69" spans="2:9" x14ac:dyDescent="0.3">
      <c r="B69" s="24"/>
      <c r="C69" s="26"/>
      <c r="F69" s="7"/>
      <c r="G69" s="7"/>
      <c r="H69" s="7"/>
      <c r="I69" s="7"/>
    </row>
    <row r="70" spans="2:9" x14ac:dyDescent="0.3">
      <c r="B70" s="24"/>
      <c r="C70" s="26"/>
      <c r="F70" s="7"/>
      <c r="G70" s="7"/>
      <c r="H70" s="7"/>
      <c r="I70" s="7"/>
    </row>
    <row r="71" spans="2:9" x14ac:dyDescent="0.3">
      <c r="B71" s="24"/>
      <c r="C71" s="26"/>
      <c r="F71" s="7"/>
      <c r="G71" s="7"/>
      <c r="H71" s="7"/>
      <c r="I71" s="7"/>
    </row>
    <row r="72" spans="2:9" x14ac:dyDescent="0.3">
      <c r="B72" s="24"/>
      <c r="C72" s="26"/>
      <c r="F72" s="7"/>
      <c r="G72" s="7"/>
      <c r="H72" s="7"/>
      <c r="I72" s="7"/>
    </row>
    <row r="73" spans="2:9" x14ac:dyDescent="0.3">
      <c r="B73" s="24"/>
      <c r="C73" s="26"/>
      <c r="F73" s="7"/>
      <c r="G73" s="7"/>
      <c r="H73" s="7"/>
      <c r="I73" s="7"/>
    </row>
    <row r="74" spans="2:9" x14ac:dyDescent="0.3">
      <c r="B74" s="24"/>
      <c r="C74" s="26"/>
      <c r="F74" s="7"/>
      <c r="G74" s="7"/>
      <c r="H74" s="7"/>
      <c r="I74" s="7"/>
    </row>
    <row r="75" spans="2:9" x14ac:dyDescent="0.3">
      <c r="B75" s="24"/>
      <c r="C75" s="26"/>
      <c r="F75" s="7"/>
      <c r="G75" s="7"/>
      <c r="H75" s="7"/>
      <c r="I75" s="7"/>
    </row>
    <row r="76" spans="2:9" x14ac:dyDescent="0.3">
      <c r="B76" s="24"/>
      <c r="F76" s="7"/>
      <c r="G76" s="7"/>
      <c r="H76" s="7"/>
      <c r="I76" s="7"/>
    </row>
    <row r="77" spans="2:9" x14ac:dyDescent="0.3">
      <c r="B77" s="24"/>
      <c r="F77" s="7"/>
      <c r="G77" s="7"/>
      <c r="H77" s="7"/>
      <c r="I77" s="7"/>
    </row>
    <row r="78" spans="2:9" x14ac:dyDescent="0.3">
      <c r="B78" s="24"/>
      <c r="F78" s="7"/>
      <c r="G78" s="7"/>
      <c r="H78" s="7"/>
      <c r="I78" s="7"/>
    </row>
    <row r="79" spans="2:9" x14ac:dyDescent="0.3">
      <c r="B79" s="24"/>
      <c r="F79" s="7"/>
      <c r="G79" s="7"/>
      <c r="H79" s="7"/>
      <c r="I79" s="7"/>
    </row>
    <row r="80" spans="2:9" x14ac:dyDescent="0.3">
      <c r="B80" s="24"/>
      <c r="F80" s="7"/>
      <c r="G80" s="7"/>
      <c r="H80" s="7"/>
      <c r="I80" s="7"/>
    </row>
    <row r="81" spans="2:9" x14ac:dyDescent="0.3">
      <c r="B81" s="24"/>
      <c r="F81" s="7"/>
      <c r="G81" s="7"/>
      <c r="H81" s="7"/>
      <c r="I81" s="7"/>
    </row>
    <row r="82" spans="2:9" x14ac:dyDescent="0.3">
      <c r="B82" s="24"/>
      <c r="F82" s="7"/>
      <c r="G82" s="7"/>
      <c r="H82" s="7"/>
      <c r="I82" s="7"/>
    </row>
    <row r="83" spans="2:9" x14ac:dyDescent="0.3">
      <c r="B83" s="24"/>
      <c r="F83" s="7"/>
      <c r="G83" s="7"/>
      <c r="H83" s="7"/>
      <c r="I83" s="7"/>
    </row>
    <row r="84" spans="2:9" x14ac:dyDescent="0.3">
      <c r="B84" s="24"/>
      <c r="F84" s="7"/>
      <c r="G84" s="7"/>
      <c r="H84" s="7"/>
      <c r="I84" s="7"/>
    </row>
    <row r="85" spans="2:9" x14ac:dyDescent="0.3">
      <c r="B85" s="24"/>
      <c r="F85" s="7"/>
      <c r="G85" s="7"/>
      <c r="H85" s="7"/>
      <c r="I85" s="7"/>
    </row>
    <row r="86" spans="2:9" x14ac:dyDescent="0.3">
      <c r="B86" s="24"/>
      <c r="F86" s="7"/>
      <c r="G86" s="7"/>
      <c r="H86" s="7"/>
      <c r="I86" s="7"/>
    </row>
    <row r="87" spans="2:9" x14ac:dyDescent="0.3">
      <c r="B87" s="24"/>
      <c r="F87" s="7"/>
      <c r="G87" s="7"/>
      <c r="H87" s="7"/>
      <c r="I87" s="7"/>
    </row>
    <row r="88" spans="2:9" x14ac:dyDescent="0.3">
      <c r="B88" s="24"/>
      <c r="F88" s="7"/>
      <c r="G88" s="7"/>
      <c r="H88" s="7"/>
      <c r="I88" s="7"/>
    </row>
    <row r="89" spans="2:9" x14ac:dyDescent="0.3">
      <c r="B89" s="24"/>
      <c r="F89" s="7"/>
      <c r="G89" s="7"/>
      <c r="H89" s="7"/>
      <c r="I89" s="7"/>
    </row>
    <row r="90" spans="2:9" x14ac:dyDescent="0.3">
      <c r="F90" s="7"/>
      <c r="G90" s="7"/>
      <c r="H90" s="7"/>
      <c r="I90" s="7"/>
    </row>
    <row r="91" spans="2:9" x14ac:dyDescent="0.3">
      <c r="F91" s="7"/>
      <c r="G91" s="7"/>
      <c r="H91" s="7"/>
      <c r="I91" s="7"/>
    </row>
    <row r="92" spans="2:9" x14ac:dyDescent="0.3">
      <c r="F92" s="7"/>
      <c r="G92" s="7"/>
      <c r="H92" s="7"/>
      <c r="I92" s="7"/>
    </row>
    <row r="93" spans="2:9" x14ac:dyDescent="0.3">
      <c r="F93" s="7"/>
      <c r="G93" s="7"/>
      <c r="H93" s="7"/>
      <c r="I93" s="7"/>
    </row>
    <row r="94" spans="2:9" x14ac:dyDescent="0.3">
      <c r="F94" s="7"/>
      <c r="G94" s="7"/>
      <c r="H94" s="7"/>
      <c r="I94" s="7"/>
    </row>
    <row r="95" spans="2:9" x14ac:dyDescent="0.3">
      <c r="F95" s="7"/>
      <c r="G95" s="7"/>
      <c r="H95" s="7"/>
      <c r="I95" s="7"/>
    </row>
    <row r="96" spans="2:9" x14ac:dyDescent="0.3">
      <c r="F96" s="7"/>
      <c r="G96" s="7"/>
      <c r="H96" s="7"/>
      <c r="I96" s="7"/>
    </row>
    <row r="97" spans="6:9" x14ac:dyDescent="0.3">
      <c r="F97" s="7"/>
      <c r="G97" s="7"/>
      <c r="H97" s="7"/>
      <c r="I97" s="7"/>
    </row>
    <row r="98" spans="6:9" x14ac:dyDescent="0.3">
      <c r="F98" s="7"/>
      <c r="G98" s="7"/>
      <c r="H98" s="7"/>
      <c r="I98" s="7"/>
    </row>
    <row r="99" spans="6:9" x14ac:dyDescent="0.3">
      <c r="F99" s="7"/>
      <c r="G99" s="7"/>
      <c r="H99" s="7"/>
      <c r="I99" s="7"/>
    </row>
  </sheetData>
  <mergeCells count="34">
    <mergeCell ref="A10:E10"/>
    <mergeCell ref="A1:I1"/>
    <mergeCell ref="A2:I2"/>
    <mergeCell ref="A5:I5"/>
    <mergeCell ref="A6:A9"/>
    <mergeCell ref="B6:B9"/>
    <mergeCell ref="A46:I46"/>
    <mergeCell ref="A26:E26"/>
    <mergeCell ref="A11:A13"/>
    <mergeCell ref="B11:B13"/>
    <mergeCell ref="A14:E14"/>
    <mergeCell ref="A15:A16"/>
    <mergeCell ref="B15:B16"/>
    <mergeCell ref="A17:E17"/>
    <mergeCell ref="A18:E18"/>
    <mergeCell ref="A19:I19"/>
    <mergeCell ref="A21:I21"/>
    <mergeCell ref="A22:A25"/>
    <mergeCell ref="B22:B25"/>
    <mergeCell ref="A40:E40"/>
    <mergeCell ref="A41:A42"/>
    <mergeCell ref="B41:B42"/>
    <mergeCell ref="A43:E43"/>
    <mergeCell ref="A45:E45"/>
    <mergeCell ref="A27:A32"/>
    <mergeCell ref="B27:B32"/>
    <mergeCell ref="A33:E33"/>
    <mergeCell ref="A34:A39"/>
    <mergeCell ref="B34:B39"/>
    <mergeCell ref="A48:E48"/>
    <mergeCell ref="A50:E50"/>
    <mergeCell ref="A54:E54"/>
    <mergeCell ref="A52:E52"/>
    <mergeCell ref="A53:E53"/>
  </mergeCells>
  <pageMargins left="0.51181102362204722" right="0.51181102362204722" top="0.55118110236220474" bottom="0.55118110236220474" header="0" footer="0"/>
  <pageSetup paperSize="9" scale="95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1"/>
  <sheetViews>
    <sheetView topLeftCell="A20" zoomScaleNormal="100" workbookViewId="0">
      <selection activeCell="A22" sqref="A22:A28"/>
    </sheetView>
  </sheetViews>
  <sheetFormatPr defaultColWidth="9.109375" defaultRowHeight="15.6" x14ac:dyDescent="0.3"/>
  <cols>
    <col min="1" max="1" width="18.109375" style="1" customWidth="1"/>
    <col min="2" max="2" width="8.6640625" style="1" customWidth="1"/>
    <col min="3" max="3" width="19.44140625" style="1" customWidth="1"/>
    <col min="4" max="5" width="9.109375" style="1"/>
    <col min="6" max="6" width="7.33203125" style="1" customWidth="1"/>
    <col min="7" max="7" width="7" style="1" customWidth="1"/>
    <col min="8" max="8" width="6.6640625" style="1" customWidth="1"/>
    <col min="9" max="9" width="10.88671875" style="1" customWidth="1"/>
    <col min="10" max="16384" width="9.109375" style="1"/>
  </cols>
  <sheetData>
    <row r="1" spans="1:9" s="3" customFormat="1" x14ac:dyDescent="0.3">
      <c r="A1" s="92" t="s">
        <v>140</v>
      </c>
      <c r="B1" s="92"/>
      <c r="C1" s="92"/>
      <c r="D1" s="92"/>
      <c r="E1" s="92"/>
      <c r="F1" s="92"/>
      <c r="G1" s="92"/>
      <c r="H1" s="92"/>
      <c r="I1" s="92"/>
    </row>
    <row r="2" spans="1:9" s="3" customFormat="1" x14ac:dyDescent="0.3">
      <c r="A2" s="93" t="s">
        <v>45</v>
      </c>
      <c r="B2" s="93"/>
      <c r="C2" s="93"/>
      <c r="D2" s="93"/>
      <c r="E2" s="93"/>
      <c r="F2" s="93"/>
      <c r="G2" s="93"/>
      <c r="H2" s="93"/>
      <c r="I2" s="93"/>
    </row>
    <row r="3" spans="1:9" s="3" customFormat="1" ht="15.75" x14ac:dyDescent="0.25">
      <c r="A3" s="31"/>
      <c r="B3" s="31"/>
      <c r="C3" s="31"/>
      <c r="D3" s="31"/>
      <c r="E3" s="31"/>
      <c r="F3" s="31"/>
      <c r="G3" s="31"/>
      <c r="H3" s="31"/>
      <c r="I3" s="31"/>
    </row>
    <row r="4" spans="1:9" s="2" customFormat="1" ht="31.2" x14ac:dyDescent="0.3">
      <c r="A4" s="11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</row>
    <row r="5" spans="1:9" s="6" customFormat="1" ht="13.2" x14ac:dyDescent="0.3">
      <c r="A5" s="85" t="s">
        <v>11</v>
      </c>
      <c r="B5" s="85"/>
      <c r="C5" s="85"/>
      <c r="D5" s="85"/>
      <c r="E5" s="85"/>
      <c r="F5" s="85"/>
      <c r="G5" s="85"/>
      <c r="H5" s="85"/>
      <c r="I5" s="85"/>
    </row>
    <row r="6" spans="1:9" s="4" customFormat="1" ht="13.2" x14ac:dyDescent="0.25">
      <c r="A6" s="83" t="s">
        <v>86</v>
      </c>
      <c r="B6" s="80">
        <v>250</v>
      </c>
      <c r="C6" s="35" t="s">
        <v>54</v>
      </c>
      <c r="D6" s="13">
        <v>30</v>
      </c>
      <c r="E6" s="13">
        <v>30</v>
      </c>
      <c r="F6" s="17" t="s">
        <v>87</v>
      </c>
      <c r="G6" s="17">
        <v>1.32</v>
      </c>
      <c r="H6" s="17">
        <v>26.6</v>
      </c>
      <c r="I6" s="17">
        <v>139.19999999999999</v>
      </c>
    </row>
    <row r="7" spans="1:9" s="4" customFormat="1" ht="13.2" x14ac:dyDescent="0.25">
      <c r="A7" s="83"/>
      <c r="B7" s="80"/>
      <c r="C7" s="35" t="s">
        <v>32</v>
      </c>
      <c r="D7" s="13">
        <v>100</v>
      </c>
      <c r="E7" s="13">
        <v>100</v>
      </c>
      <c r="F7" s="17">
        <v>2.8</v>
      </c>
      <c r="G7" s="17">
        <v>3.2</v>
      </c>
      <c r="H7" s="17">
        <v>4.7</v>
      </c>
      <c r="I7" s="17">
        <v>59</v>
      </c>
    </row>
    <row r="8" spans="1:9" s="4" customFormat="1" ht="13.2" x14ac:dyDescent="0.25">
      <c r="A8" s="83"/>
      <c r="B8" s="80"/>
      <c r="C8" s="35" t="s">
        <v>21</v>
      </c>
      <c r="D8" s="13">
        <v>4</v>
      </c>
      <c r="E8" s="13">
        <v>4</v>
      </c>
      <c r="F8" s="17" t="s">
        <v>13</v>
      </c>
      <c r="G8" s="17" t="s">
        <v>13</v>
      </c>
      <c r="H8" s="17">
        <v>3.81</v>
      </c>
      <c r="I8" s="17">
        <v>15.6</v>
      </c>
    </row>
    <row r="9" spans="1:9" s="4" customFormat="1" ht="13.2" x14ac:dyDescent="0.25">
      <c r="A9" s="83"/>
      <c r="B9" s="80"/>
      <c r="C9" s="35" t="s">
        <v>10</v>
      </c>
      <c r="D9" s="13">
        <v>6</v>
      </c>
      <c r="E9" s="13">
        <v>6</v>
      </c>
      <c r="F9" s="17">
        <v>0.02</v>
      </c>
      <c r="G9" s="17">
        <v>4.71</v>
      </c>
      <c r="H9" s="17">
        <v>0.03</v>
      </c>
      <c r="I9" s="17">
        <v>44.04</v>
      </c>
    </row>
    <row r="10" spans="1:9" s="5" customFormat="1" ht="12.75" x14ac:dyDescent="0.25">
      <c r="A10" s="81"/>
      <c r="B10" s="81"/>
      <c r="C10" s="81"/>
      <c r="D10" s="81"/>
      <c r="E10" s="81"/>
      <c r="F10" s="36">
        <f>SUM(F6:F9)</f>
        <v>2.82</v>
      </c>
      <c r="G10" s="36">
        <f t="shared" ref="G10:I10" si="0">SUM(G6:G9)</f>
        <v>9.23</v>
      </c>
      <c r="H10" s="36">
        <f t="shared" si="0"/>
        <v>35.14</v>
      </c>
      <c r="I10" s="36">
        <f t="shared" si="0"/>
        <v>257.83999999999997</v>
      </c>
    </row>
    <row r="11" spans="1:9" s="4" customFormat="1" ht="26.4" x14ac:dyDescent="0.25">
      <c r="A11" s="83" t="s">
        <v>119</v>
      </c>
      <c r="B11" s="82" t="s">
        <v>131</v>
      </c>
      <c r="C11" s="35" t="s">
        <v>37</v>
      </c>
      <c r="D11" s="34">
        <v>40</v>
      </c>
      <c r="E11" s="34">
        <v>40</v>
      </c>
      <c r="F11" s="18">
        <v>2.84</v>
      </c>
      <c r="G11" s="18">
        <v>0.44</v>
      </c>
      <c r="H11" s="18">
        <v>18.5</v>
      </c>
      <c r="I11" s="18">
        <v>91.6</v>
      </c>
    </row>
    <row r="12" spans="1:9" s="4" customFormat="1" ht="13.2" x14ac:dyDescent="0.25">
      <c r="A12" s="83"/>
      <c r="B12" s="82"/>
      <c r="C12" s="35" t="s">
        <v>12</v>
      </c>
      <c r="D12" s="34">
        <v>6</v>
      </c>
      <c r="E12" s="34">
        <v>6</v>
      </c>
      <c r="F12" s="18">
        <v>1.3</v>
      </c>
      <c r="G12" s="18">
        <v>1.35</v>
      </c>
      <c r="H12" s="18" t="s">
        <v>13</v>
      </c>
      <c r="I12" s="18">
        <v>17.350000000000001</v>
      </c>
    </row>
    <row r="13" spans="1:9" s="4" customFormat="1" ht="13.2" x14ac:dyDescent="0.25">
      <c r="A13" s="83"/>
      <c r="B13" s="82"/>
      <c r="C13" s="35" t="s">
        <v>10</v>
      </c>
      <c r="D13" s="34">
        <v>5</v>
      </c>
      <c r="E13" s="34">
        <v>5</v>
      </c>
      <c r="F13" s="18">
        <v>0.01</v>
      </c>
      <c r="G13" s="18">
        <v>3.14</v>
      </c>
      <c r="H13" s="18">
        <v>0.02</v>
      </c>
      <c r="I13" s="18">
        <v>29.36</v>
      </c>
    </row>
    <row r="14" spans="1:9" s="5" customFormat="1" ht="12.75" x14ac:dyDescent="0.25">
      <c r="A14" s="81"/>
      <c r="B14" s="81"/>
      <c r="C14" s="81"/>
      <c r="D14" s="81"/>
      <c r="E14" s="81"/>
      <c r="F14" s="36">
        <f>SUM(F11:F13)</f>
        <v>4.1499999999999995</v>
      </c>
      <c r="G14" s="36">
        <f t="shared" ref="G14:I14" si="1">SUM(G11:G13)</f>
        <v>4.93</v>
      </c>
      <c r="H14" s="36">
        <f t="shared" si="1"/>
        <v>18.52</v>
      </c>
      <c r="I14" s="36">
        <f t="shared" si="1"/>
        <v>138.31</v>
      </c>
    </row>
    <row r="15" spans="1:9" s="4" customFormat="1" ht="12.75" customHeight="1" x14ac:dyDescent="0.25">
      <c r="A15" s="83" t="s">
        <v>43</v>
      </c>
      <c r="B15" s="80">
        <v>200</v>
      </c>
      <c r="C15" s="35" t="s">
        <v>14</v>
      </c>
      <c r="D15" s="34">
        <v>0.6</v>
      </c>
      <c r="E15" s="34">
        <v>0.6</v>
      </c>
      <c r="F15" s="18">
        <v>0.16</v>
      </c>
      <c r="G15" s="18" t="s">
        <v>13</v>
      </c>
      <c r="H15" s="18">
        <v>0.02</v>
      </c>
      <c r="I15" s="18" t="s">
        <v>13</v>
      </c>
    </row>
    <row r="16" spans="1:9" s="4" customFormat="1" ht="13.2" x14ac:dyDescent="0.25">
      <c r="A16" s="83"/>
      <c r="B16" s="80"/>
      <c r="C16" s="35" t="s">
        <v>21</v>
      </c>
      <c r="D16" s="34">
        <v>15</v>
      </c>
      <c r="E16" s="34">
        <v>15</v>
      </c>
      <c r="F16" s="18" t="s">
        <v>13</v>
      </c>
      <c r="G16" s="18" t="s">
        <v>13</v>
      </c>
      <c r="H16" s="18">
        <v>14.3</v>
      </c>
      <c r="I16" s="18">
        <v>58.5</v>
      </c>
    </row>
    <row r="17" spans="1:9" s="10" customFormat="1" ht="12.75" x14ac:dyDescent="0.25">
      <c r="A17" s="77"/>
      <c r="B17" s="77"/>
      <c r="C17" s="77"/>
      <c r="D17" s="77"/>
      <c r="E17" s="77"/>
      <c r="F17" s="36">
        <f>SUM(F15:F16)</f>
        <v>0.16</v>
      </c>
      <c r="G17" s="36">
        <f t="shared" ref="G17:I17" si="2">SUM(G15:G16)</f>
        <v>0</v>
      </c>
      <c r="H17" s="36">
        <f t="shared" si="2"/>
        <v>14.32</v>
      </c>
      <c r="I17" s="36">
        <f t="shared" si="2"/>
        <v>58.5</v>
      </c>
    </row>
    <row r="18" spans="1:9" s="8" customFormat="1" ht="13.2" x14ac:dyDescent="0.25">
      <c r="A18" s="78" t="s">
        <v>34</v>
      </c>
      <c r="B18" s="78"/>
      <c r="C18" s="78"/>
      <c r="D18" s="78"/>
      <c r="E18" s="78"/>
      <c r="F18" s="36">
        <f>F10+F14+F17</f>
        <v>7.129999999999999</v>
      </c>
      <c r="G18" s="36">
        <f t="shared" ref="G18:I18" si="3">G10+G14+G17</f>
        <v>14.16</v>
      </c>
      <c r="H18" s="36">
        <f t="shared" si="3"/>
        <v>67.97999999999999</v>
      </c>
      <c r="I18" s="36">
        <f t="shared" si="3"/>
        <v>454.65</v>
      </c>
    </row>
    <row r="19" spans="1:9" s="9" customFormat="1" ht="13.2" x14ac:dyDescent="0.25">
      <c r="A19" s="78" t="s">
        <v>17</v>
      </c>
      <c r="B19" s="78"/>
      <c r="C19" s="78"/>
      <c r="D19" s="78"/>
      <c r="E19" s="78"/>
      <c r="F19" s="78"/>
      <c r="G19" s="78"/>
      <c r="H19" s="78"/>
      <c r="I19" s="78"/>
    </row>
    <row r="20" spans="1:9" s="4" customFormat="1" ht="13.2" x14ac:dyDescent="0.25">
      <c r="A20" s="19" t="s">
        <v>15</v>
      </c>
      <c r="B20" s="20" t="s">
        <v>16</v>
      </c>
      <c r="C20" s="19" t="s">
        <v>15</v>
      </c>
      <c r="D20" s="20" t="s">
        <v>16</v>
      </c>
      <c r="E20" s="20" t="s">
        <v>16</v>
      </c>
      <c r="F20" s="21" t="s">
        <v>13</v>
      </c>
      <c r="G20" s="21" t="s">
        <v>13</v>
      </c>
      <c r="H20" s="21">
        <v>12</v>
      </c>
      <c r="I20" s="21">
        <v>48</v>
      </c>
    </row>
    <row r="21" spans="1:9" s="4" customFormat="1" ht="13.2" x14ac:dyDescent="0.25">
      <c r="A21" s="86" t="s">
        <v>18</v>
      </c>
      <c r="B21" s="86"/>
      <c r="C21" s="86"/>
      <c r="D21" s="86"/>
      <c r="E21" s="86"/>
      <c r="F21" s="86"/>
      <c r="G21" s="86"/>
      <c r="H21" s="86"/>
      <c r="I21" s="86"/>
    </row>
    <row r="22" spans="1:9" s="4" customFormat="1" ht="13.2" x14ac:dyDescent="0.25">
      <c r="A22" s="83" t="s">
        <v>73</v>
      </c>
      <c r="B22" s="87" t="s">
        <v>19</v>
      </c>
      <c r="C22" s="72" t="s">
        <v>20</v>
      </c>
      <c r="D22" s="32">
        <v>60</v>
      </c>
      <c r="E22" s="32">
        <v>48</v>
      </c>
      <c r="F22" s="21">
        <v>0.86</v>
      </c>
      <c r="G22" s="21">
        <v>0.04</v>
      </c>
      <c r="H22" s="21">
        <v>2.2599999999999998</v>
      </c>
      <c r="I22" s="21">
        <v>13</v>
      </c>
    </row>
    <row r="23" spans="1:9" s="4" customFormat="1" ht="13.2" x14ac:dyDescent="0.25">
      <c r="A23" s="83"/>
      <c r="B23" s="87"/>
      <c r="C23" s="72" t="s">
        <v>70</v>
      </c>
      <c r="D23" s="32">
        <v>45</v>
      </c>
      <c r="E23" s="32">
        <v>36</v>
      </c>
      <c r="F23" s="21">
        <v>0.54</v>
      </c>
      <c r="G23" s="21" t="s">
        <v>13</v>
      </c>
      <c r="H23" s="21">
        <v>3.37</v>
      </c>
      <c r="I23" s="21">
        <v>15.1</v>
      </c>
    </row>
    <row r="24" spans="1:9" s="4" customFormat="1" ht="13.2" x14ac:dyDescent="0.25">
      <c r="A24" s="83"/>
      <c r="B24" s="87"/>
      <c r="C24" s="72" t="s">
        <v>84</v>
      </c>
      <c r="D24" s="21">
        <v>30</v>
      </c>
      <c r="E24" s="21">
        <v>30</v>
      </c>
      <c r="F24" s="21">
        <v>0.2</v>
      </c>
      <c r="G24" s="21" t="s">
        <v>13</v>
      </c>
      <c r="H24" s="21">
        <v>0.35</v>
      </c>
      <c r="I24" s="21">
        <v>2.33</v>
      </c>
    </row>
    <row r="25" spans="1:9" s="4" customFormat="1" ht="13.2" x14ac:dyDescent="0.25">
      <c r="A25" s="83"/>
      <c r="B25" s="87"/>
      <c r="C25" s="72" t="s">
        <v>74</v>
      </c>
      <c r="D25" s="32">
        <v>50</v>
      </c>
      <c r="E25" s="32">
        <v>50</v>
      </c>
      <c r="F25" s="21">
        <v>2.1</v>
      </c>
      <c r="G25" s="21" t="s">
        <v>13</v>
      </c>
      <c r="H25" s="21">
        <v>6.35</v>
      </c>
      <c r="I25" s="21">
        <v>34.5</v>
      </c>
    </row>
    <row r="26" spans="1:9" s="4" customFormat="1" ht="13.2" x14ac:dyDescent="0.25">
      <c r="A26" s="83"/>
      <c r="B26" s="87"/>
      <c r="C26" s="72" t="s">
        <v>29</v>
      </c>
      <c r="D26" s="32">
        <v>10</v>
      </c>
      <c r="E26" s="32">
        <v>8</v>
      </c>
      <c r="F26" s="21">
        <v>0.08</v>
      </c>
      <c r="G26" s="21" t="s">
        <v>13</v>
      </c>
      <c r="H26" s="21">
        <v>0.49</v>
      </c>
      <c r="I26" s="21">
        <v>2.3199999999999998</v>
      </c>
    </row>
    <row r="27" spans="1:9" s="4" customFormat="1" ht="13.2" x14ac:dyDescent="0.25">
      <c r="A27" s="83"/>
      <c r="B27" s="87"/>
      <c r="C27" s="72" t="s">
        <v>28</v>
      </c>
      <c r="D27" s="32">
        <v>50</v>
      </c>
      <c r="E27" s="32">
        <v>48</v>
      </c>
      <c r="F27" s="21">
        <v>0.01</v>
      </c>
      <c r="G27" s="21" t="s">
        <v>13</v>
      </c>
      <c r="H27" s="21">
        <v>0.8</v>
      </c>
      <c r="I27" s="21">
        <v>3.36</v>
      </c>
    </row>
    <row r="28" spans="1:9" s="4" customFormat="1" ht="13.2" x14ac:dyDescent="0.25">
      <c r="A28" s="83"/>
      <c r="B28" s="87"/>
      <c r="C28" s="33" t="s">
        <v>23</v>
      </c>
      <c r="D28" s="32">
        <v>4</v>
      </c>
      <c r="E28" s="32">
        <v>4</v>
      </c>
      <c r="F28" s="21" t="s">
        <v>13</v>
      </c>
      <c r="G28" s="21">
        <v>3.75</v>
      </c>
      <c r="H28" s="21" t="s">
        <v>13</v>
      </c>
      <c r="I28" s="21">
        <v>34.92</v>
      </c>
    </row>
    <row r="29" spans="1:9" s="4" customFormat="1" ht="12.75" x14ac:dyDescent="0.2">
      <c r="A29" s="88"/>
      <c r="B29" s="88"/>
      <c r="C29" s="88"/>
      <c r="D29" s="88"/>
      <c r="E29" s="88"/>
      <c r="F29" s="36">
        <f>SUM(F22:F28)</f>
        <v>3.79</v>
      </c>
      <c r="G29" s="36">
        <f>SUM(G22:G28)</f>
        <v>3.79</v>
      </c>
      <c r="H29" s="36">
        <f>SUM(H22:H28)</f>
        <v>13.62</v>
      </c>
      <c r="I29" s="36">
        <f>SUM(I22:I28)</f>
        <v>105.53</v>
      </c>
    </row>
    <row r="30" spans="1:9" s="4" customFormat="1" ht="13.2" x14ac:dyDescent="0.25">
      <c r="A30" s="89" t="s">
        <v>88</v>
      </c>
      <c r="B30" s="74" t="s">
        <v>36</v>
      </c>
      <c r="C30" s="33" t="s">
        <v>27</v>
      </c>
      <c r="D30" s="20">
        <v>38</v>
      </c>
      <c r="E30" s="20">
        <v>26.6</v>
      </c>
      <c r="F30" s="21">
        <v>3.75</v>
      </c>
      <c r="G30" s="21">
        <v>1.3</v>
      </c>
      <c r="H30" s="21" t="s">
        <v>13</v>
      </c>
      <c r="I30" s="21">
        <v>26.83</v>
      </c>
    </row>
    <row r="31" spans="1:9" s="4" customFormat="1" ht="13.2" x14ac:dyDescent="0.25">
      <c r="A31" s="90"/>
      <c r="B31" s="75"/>
      <c r="C31" s="33" t="s">
        <v>28</v>
      </c>
      <c r="D31" s="20">
        <v>200</v>
      </c>
      <c r="E31" s="20">
        <v>180</v>
      </c>
      <c r="F31" s="21">
        <f>4*0.63</f>
        <v>2.52</v>
      </c>
      <c r="G31" s="21">
        <f>4*0.14</f>
        <v>0.56000000000000005</v>
      </c>
      <c r="H31" s="21">
        <f>4*5.71</f>
        <v>22.84</v>
      </c>
      <c r="I31" s="21">
        <f>4*28</f>
        <v>112</v>
      </c>
    </row>
    <row r="32" spans="1:9" s="4" customFormat="1" ht="13.2" x14ac:dyDescent="0.25">
      <c r="A32" s="90"/>
      <c r="B32" s="75"/>
      <c r="C32" s="33" t="s">
        <v>22</v>
      </c>
      <c r="D32" s="20">
        <v>10</v>
      </c>
      <c r="E32" s="20">
        <v>8</v>
      </c>
      <c r="F32" s="21">
        <v>0.11</v>
      </c>
      <c r="G32" s="21" t="s">
        <v>13</v>
      </c>
      <c r="H32" s="21">
        <v>0.73</v>
      </c>
      <c r="I32" s="21">
        <v>3.3</v>
      </c>
    </row>
    <row r="33" spans="1:17" s="4" customFormat="1" ht="13.2" x14ac:dyDescent="0.25">
      <c r="A33" s="90"/>
      <c r="B33" s="75"/>
      <c r="C33" s="33" t="s">
        <v>58</v>
      </c>
      <c r="D33" s="20">
        <v>5</v>
      </c>
      <c r="E33" s="20">
        <v>4.25</v>
      </c>
      <c r="F33" s="21">
        <v>0.62</v>
      </c>
      <c r="G33" s="21">
        <v>1.25</v>
      </c>
      <c r="H33" s="21">
        <v>0.02</v>
      </c>
      <c r="I33" s="21">
        <v>14.11</v>
      </c>
    </row>
    <row r="34" spans="1:17" s="4" customFormat="1" ht="13.2" x14ac:dyDescent="0.25">
      <c r="A34" s="90"/>
      <c r="B34" s="75"/>
      <c r="C34" s="33" t="s">
        <v>89</v>
      </c>
      <c r="D34" s="20">
        <v>35</v>
      </c>
      <c r="E34" s="20">
        <v>35</v>
      </c>
      <c r="F34" s="21">
        <v>3.25</v>
      </c>
      <c r="G34" s="21">
        <v>0.35</v>
      </c>
      <c r="H34" s="21">
        <v>24.4</v>
      </c>
      <c r="I34" s="21">
        <v>110.95</v>
      </c>
    </row>
    <row r="35" spans="1:17" s="4" customFormat="1" ht="13.2" x14ac:dyDescent="0.25">
      <c r="A35" s="90"/>
      <c r="B35" s="75"/>
      <c r="C35" s="33" t="s">
        <v>10</v>
      </c>
      <c r="D35" s="20">
        <v>3</v>
      </c>
      <c r="E35" s="20">
        <v>3</v>
      </c>
      <c r="F35" s="21">
        <v>0.01</v>
      </c>
      <c r="G35" s="21">
        <v>2.35</v>
      </c>
      <c r="H35" s="21">
        <v>0.01</v>
      </c>
      <c r="I35" s="21">
        <v>22.02</v>
      </c>
    </row>
    <row r="36" spans="1:17" s="4" customFormat="1" ht="13.2" x14ac:dyDescent="0.25">
      <c r="A36" s="91"/>
      <c r="B36" s="76"/>
      <c r="C36" s="33" t="s">
        <v>29</v>
      </c>
      <c r="D36" s="20">
        <v>10</v>
      </c>
      <c r="E36" s="20">
        <v>8</v>
      </c>
      <c r="F36" s="21">
        <v>0.02</v>
      </c>
      <c r="G36" s="21" t="s">
        <v>13</v>
      </c>
      <c r="H36" s="21">
        <v>0.57999999999999996</v>
      </c>
      <c r="I36" s="21">
        <v>2.7</v>
      </c>
    </row>
    <row r="37" spans="1:17" s="28" customFormat="1" ht="12.75" x14ac:dyDescent="0.2">
      <c r="A37" s="94"/>
      <c r="B37" s="95"/>
      <c r="C37" s="95"/>
      <c r="D37" s="95"/>
      <c r="E37" s="96"/>
      <c r="F37" s="36">
        <f>SUM(F30:F36)</f>
        <v>10.28</v>
      </c>
      <c r="G37" s="36">
        <f>SUM(G30:G36)</f>
        <v>5.8100000000000005</v>
      </c>
      <c r="H37" s="36">
        <f>SUM(H30:H36)</f>
        <v>48.579999999999991</v>
      </c>
      <c r="I37" s="36">
        <f>SUM(I30:I36)</f>
        <v>291.90999999999997</v>
      </c>
    </row>
    <row r="38" spans="1:17" s="4" customFormat="1" ht="13.2" x14ac:dyDescent="0.25">
      <c r="A38" s="83" t="s">
        <v>90</v>
      </c>
      <c r="B38" s="87" t="s">
        <v>36</v>
      </c>
      <c r="C38" s="4" t="s">
        <v>57</v>
      </c>
      <c r="D38" s="20">
        <v>30</v>
      </c>
      <c r="E38" s="20">
        <v>30</v>
      </c>
      <c r="F38" s="21">
        <v>2.1</v>
      </c>
      <c r="G38" s="20">
        <v>0.3</v>
      </c>
      <c r="H38" s="20">
        <v>21.42</v>
      </c>
      <c r="I38" s="61">
        <v>99</v>
      </c>
    </row>
    <row r="39" spans="1:17" s="4" customFormat="1" ht="13.2" x14ac:dyDescent="0.25">
      <c r="A39" s="83"/>
      <c r="B39" s="87"/>
      <c r="C39" s="33" t="s">
        <v>27</v>
      </c>
      <c r="D39" s="20">
        <v>69</v>
      </c>
      <c r="E39" s="20">
        <v>69</v>
      </c>
      <c r="F39" s="21">
        <v>9.73</v>
      </c>
      <c r="G39" s="21">
        <v>3.38</v>
      </c>
      <c r="H39" s="21" t="s">
        <v>13</v>
      </c>
      <c r="I39" s="21">
        <v>69.59</v>
      </c>
    </row>
    <row r="40" spans="1:17" s="4" customFormat="1" ht="13.2" x14ac:dyDescent="0.25">
      <c r="A40" s="83"/>
      <c r="B40" s="87"/>
      <c r="C40" s="33" t="s">
        <v>10</v>
      </c>
      <c r="D40" s="20">
        <v>6</v>
      </c>
      <c r="E40" s="20">
        <v>6</v>
      </c>
      <c r="F40" s="21">
        <v>0.02</v>
      </c>
      <c r="G40" s="21">
        <v>4.71</v>
      </c>
      <c r="H40" s="21">
        <v>0.03</v>
      </c>
      <c r="I40" s="21">
        <v>44.04</v>
      </c>
      <c r="Q40" s="4" t="s">
        <v>111</v>
      </c>
    </row>
    <row r="41" spans="1:17" s="4" customFormat="1" ht="13.2" x14ac:dyDescent="0.25">
      <c r="A41" s="83"/>
      <c r="B41" s="87"/>
      <c r="C41" s="33" t="s">
        <v>23</v>
      </c>
      <c r="D41" s="20">
        <v>3</v>
      </c>
      <c r="E41" s="20">
        <v>3</v>
      </c>
      <c r="F41" s="21" t="s">
        <v>13</v>
      </c>
      <c r="G41" s="21">
        <v>2.81</v>
      </c>
      <c r="H41" s="21">
        <v>26.19</v>
      </c>
      <c r="I41" s="21">
        <v>43.65</v>
      </c>
    </row>
    <row r="42" spans="1:17" s="4" customFormat="1" ht="13.2" x14ac:dyDescent="0.25">
      <c r="A42" s="83"/>
      <c r="B42" s="87"/>
      <c r="C42" s="33" t="s">
        <v>20</v>
      </c>
      <c r="D42" s="20">
        <v>160</v>
      </c>
      <c r="E42" s="20">
        <v>128</v>
      </c>
      <c r="F42" s="21">
        <v>2.2999999999999998</v>
      </c>
      <c r="G42" s="21">
        <v>0.13</v>
      </c>
      <c r="H42" s="21">
        <v>6.02</v>
      </c>
      <c r="I42" s="21">
        <v>34.6</v>
      </c>
    </row>
    <row r="43" spans="1:17" s="4" customFormat="1" ht="13.2" x14ac:dyDescent="0.25">
      <c r="A43" s="83"/>
      <c r="B43" s="87"/>
      <c r="C43" s="33" t="s">
        <v>22</v>
      </c>
      <c r="D43" s="20">
        <v>7</v>
      </c>
      <c r="E43" s="20">
        <v>6</v>
      </c>
      <c r="F43" s="21">
        <v>0.08</v>
      </c>
      <c r="G43" s="21" t="s">
        <v>13</v>
      </c>
      <c r="H43" s="21">
        <v>0.55000000000000004</v>
      </c>
      <c r="I43" s="21">
        <v>2.5</v>
      </c>
    </row>
    <row r="44" spans="1:17" s="4" customFormat="1" ht="13.2" x14ac:dyDescent="0.25">
      <c r="A44" s="83"/>
      <c r="B44" s="87"/>
      <c r="C44" s="33" t="s">
        <v>29</v>
      </c>
      <c r="D44" s="20">
        <v>15</v>
      </c>
      <c r="E44" s="20">
        <v>12</v>
      </c>
      <c r="F44" s="21">
        <v>0.03</v>
      </c>
      <c r="G44" s="21" t="s">
        <v>13</v>
      </c>
      <c r="H44" s="21">
        <v>0.87</v>
      </c>
      <c r="I44" s="21">
        <v>4.0999999999999996</v>
      </c>
    </row>
    <row r="45" spans="1:17" s="4" customFormat="1" ht="12.75" x14ac:dyDescent="0.2">
      <c r="A45" s="88"/>
      <c r="B45" s="88"/>
      <c r="C45" s="88"/>
      <c r="D45" s="88"/>
      <c r="E45" s="88"/>
      <c r="F45" s="36">
        <f>SUM(F38:F44)</f>
        <v>14.259999999999998</v>
      </c>
      <c r="G45" s="36">
        <f>SUM(G38:G44)</f>
        <v>11.330000000000002</v>
      </c>
      <c r="H45" s="36">
        <f>SUM(H38:H44)</f>
        <v>55.079999999999991</v>
      </c>
      <c r="I45" s="36">
        <f>SUM(I38:I44)</f>
        <v>297.48</v>
      </c>
    </row>
    <row r="46" spans="1:17" s="4" customFormat="1" ht="13.2" x14ac:dyDescent="0.25">
      <c r="A46" s="83" t="s">
        <v>35</v>
      </c>
      <c r="B46" s="87" t="s">
        <v>36</v>
      </c>
      <c r="C46" s="39" t="s">
        <v>95</v>
      </c>
      <c r="D46" s="20">
        <v>10</v>
      </c>
      <c r="E46" s="20">
        <v>10</v>
      </c>
      <c r="F46" s="21">
        <v>0.44</v>
      </c>
      <c r="G46" s="21" t="s">
        <v>13</v>
      </c>
      <c r="H46" s="21">
        <v>0.62</v>
      </c>
      <c r="I46" s="21">
        <v>27.9</v>
      </c>
    </row>
    <row r="47" spans="1:17" s="4" customFormat="1" ht="13.2" x14ac:dyDescent="0.25">
      <c r="A47" s="83"/>
      <c r="B47" s="87"/>
      <c r="C47" s="33" t="s">
        <v>21</v>
      </c>
      <c r="D47" s="20">
        <v>15</v>
      </c>
      <c r="E47" s="20">
        <v>15</v>
      </c>
      <c r="F47" s="21" t="s">
        <v>13</v>
      </c>
      <c r="G47" s="21" t="s">
        <v>13</v>
      </c>
      <c r="H47" s="21">
        <v>14.3</v>
      </c>
      <c r="I47" s="21">
        <v>58.5</v>
      </c>
    </row>
    <row r="48" spans="1:17" s="4" customFormat="1" ht="12.75" x14ac:dyDescent="0.2">
      <c r="A48" s="88"/>
      <c r="B48" s="88"/>
      <c r="C48" s="88"/>
      <c r="D48" s="88"/>
      <c r="E48" s="88"/>
      <c r="F48" s="36">
        <f>SUM(F46:F47)</f>
        <v>0.44</v>
      </c>
      <c r="G48" s="36">
        <f t="shared" ref="G48:I48" si="4">SUM(G46:G47)</f>
        <v>0</v>
      </c>
      <c r="H48" s="36">
        <f t="shared" si="4"/>
        <v>14.92</v>
      </c>
      <c r="I48" s="36">
        <f t="shared" si="4"/>
        <v>86.4</v>
      </c>
    </row>
    <row r="49" spans="1:9" s="4" customFormat="1" ht="26.4" x14ac:dyDescent="0.25">
      <c r="A49" s="33" t="s">
        <v>37</v>
      </c>
      <c r="B49" s="37" t="s">
        <v>38</v>
      </c>
      <c r="C49" s="33" t="s">
        <v>37</v>
      </c>
      <c r="D49" s="20">
        <v>40</v>
      </c>
      <c r="E49" s="20">
        <v>40</v>
      </c>
      <c r="F49" s="21">
        <v>2.08</v>
      </c>
      <c r="G49" s="21">
        <v>0.48</v>
      </c>
      <c r="H49" s="21">
        <v>17.7</v>
      </c>
      <c r="I49" s="21">
        <v>85.6</v>
      </c>
    </row>
    <row r="50" spans="1:9" s="28" customFormat="1" ht="13.2" x14ac:dyDescent="0.25">
      <c r="A50" s="84" t="s">
        <v>34</v>
      </c>
      <c r="B50" s="84"/>
      <c r="C50" s="84"/>
      <c r="D50" s="84"/>
      <c r="E50" s="84"/>
      <c r="F50" s="36">
        <f>F29+F37+F45+F48+F49</f>
        <v>30.85</v>
      </c>
      <c r="G50" s="36">
        <f>G29+G37+G45+G48+G49</f>
        <v>21.410000000000004</v>
      </c>
      <c r="H50" s="36">
        <f>H29+H37+H45+H48+H49</f>
        <v>149.89999999999995</v>
      </c>
      <c r="I50" s="36">
        <f>I29+I37+I45+I48+I49</f>
        <v>866.92</v>
      </c>
    </row>
    <row r="51" spans="1:9" s="4" customFormat="1" ht="13.2" x14ac:dyDescent="0.25">
      <c r="A51" s="84" t="s">
        <v>39</v>
      </c>
      <c r="B51" s="84"/>
      <c r="C51" s="84"/>
      <c r="D51" s="84"/>
      <c r="E51" s="84"/>
      <c r="F51" s="84"/>
      <c r="G51" s="84"/>
      <c r="H51" s="84"/>
      <c r="I51" s="84"/>
    </row>
    <row r="52" spans="1:9" s="4" customFormat="1" ht="15" customHeight="1" x14ac:dyDescent="0.25">
      <c r="A52" s="89" t="s">
        <v>91</v>
      </c>
      <c r="B52" s="74" t="s">
        <v>113</v>
      </c>
      <c r="C52" s="33" t="s">
        <v>32</v>
      </c>
      <c r="D52" s="20">
        <v>20</v>
      </c>
      <c r="E52" s="20">
        <v>20</v>
      </c>
      <c r="F52" s="21">
        <v>0.56000000000000005</v>
      </c>
      <c r="G52" s="21">
        <v>0.64</v>
      </c>
      <c r="H52" s="21">
        <v>0.94</v>
      </c>
      <c r="I52" s="21">
        <v>11.6</v>
      </c>
    </row>
    <row r="53" spans="1:9" s="4" customFormat="1" ht="13.2" x14ac:dyDescent="0.25">
      <c r="A53" s="90"/>
      <c r="B53" s="75"/>
      <c r="C53" s="52" t="s">
        <v>112</v>
      </c>
      <c r="D53" s="20">
        <v>8</v>
      </c>
      <c r="E53" s="20">
        <v>6.96</v>
      </c>
      <c r="F53" s="21">
        <v>1.28</v>
      </c>
      <c r="G53" s="21">
        <v>2.06</v>
      </c>
      <c r="H53" s="21">
        <v>0.02</v>
      </c>
      <c r="I53" s="21">
        <v>23</v>
      </c>
    </row>
    <row r="54" spans="1:9" s="4" customFormat="1" ht="13.2" x14ac:dyDescent="0.25">
      <c r="A54" s="90"/>
      <c r="B54" s="75"/>
      <c r="C54" s="33" t="s">
        <v>21</v>
      </c>
      <c r="D54" s="20">
        <v>3</v>
      </c>
      <c r="E54" s="20">
        <v>3</v>
      </c>
      <c r="F54" s="21" t="s">
        <v>13</v>
      </c>
      <c r="G54" s="21" t="s">
        <v>13</v>
      </c>
      <c r="H54" s="21">
        <v>2.86</v>
      </c>
      <c r="I54" s="21">
        <v>11.7</v>
      </c>
    </row>
    <row r="55" spans="1:9" s="4" customFormat="1" ht="13.2" x14ac:dyDescent="0.25">
      <c r="A55" s="90"/>
      <c r="B55" s="75"/>
      <c r="C55" s="33" t="s">
        <v>50</v>
      </c>
      <c r="D55" s="20">
        <v>100</v>
      </c>
      <c r="E55" s="20">
        <v>100</v>
      </c>
      <c r="F55" s="21">
        <v>12</v>
      </c>
      <c r="G55" s="21">
        <v>8.5</v>
      </c>
      <c r="H55" s="21">
        <v>3.3</v>
      </c>
      <c r="I55" s="21">
        <v>141</v>
      </c>
    </row>
    <row r="56" spans="1:9" s="4" customFormat="1" ht="13.2" x14ac:dyDescent="0.25">
      <c r="A56" s="90"/>
      <c r="B56" s="75"/>
      <c r="C56" s="33" t="s">
        <v>10</v>
      </c>
      <c r="D56" s="20">
        <v>4</v>
      </c>
      <c r="E56" s="20">
        <v>4</v>
      </c>
      <c r="F56" s="21">
        <v>0.01</v>
      </c>
      <c r="G56" s="21">
        <v>3.14</v>
      </c>
      <c r="H56" s="21">
        <v>0.02</v>
      </c>
      <c r="I56" s="21">
        <v>29.36</v>
      </c>
    </row>
    <row r="57" spans="1:9" s="4" customFormat="1" ht="13.2" x14ac:dyDescent="0.25">
      <c r="A57" s="90"/>
      <c r="B57" s="75"/>
      <c r="C57" s="33" t="s">
        <v>21</v>
      </c>
      <c r="D57" s="20">
        <v>3</v>
      </c>
      <c r="E57" s="20">
        <v>3</v>
      </c>
      <c r="F57" s="21" t="s">
        <v>13</v>
      </c>
      <c r="G57" s="21" t="s">
        <v>13</v>
      </c>
      <c r="H57" s="21">
        <v>2.96</v>
      </c>
      <c r="I57" s="21">
        <v>11.7</v>
      </c>
    </row>
    <row r="58" spans="1:9" s="4" customFormat="1" ht="13.2" x14ac:dyDescent="0.25">
      <c r="A58" s="90"/>
      <c r="B58" s="75"/>
      <c r="C58" s="33" t="s">
        <v>23</v>
      </c>
      <c r="D58" s="20">
        <v>3</v>
      </c>
      <c r="E58" s="20">
        <v>3</v>
      </c>
      <c r="F58" s="21" t="s">
        <v>13</v>
      </c>
      <c r="G58" s="21">
        <v>2.81</v>
      </c>
      <c r="H58" s="21" t="s">
        <v>13</v>
      </c>
      <c r="I58" s="21">
        <v>26.19</v>
      </c>
    </row>
    <row r="59" spans="1:9" s="4" customFormat="1" ht="13.2" x14ac:dyDescent="0.25">
      <c r="A59" s="88"/>
      <c r="B59" s="88"/>
      <c r="C59" s="88"/>
      <c r="D59" s="88"/>
      <c r="E59" s="88"/>
      <c r="F59" s="36">
        <f>SUM(F52:F58)</f>
        <v>13.85</v>
      </c>
      <c r="G59" s="36">
        <f t="shared" ref="G59:I59" si="5">SUM(G52:G58)</f>
        <v>17.149999999999999</v>
      </c>
      <c r="H59" s="36">
        <f t="shared" si="5"/>
        <v>10.099999999999998</v>
      </c>
      <c r="I59" s="36">
        <f t="shared" si="5"/>
        <v>254.55</v>
      </c>
    </row>
    <row r="60" spans="1:9" s="4" customFormat="1" ht="13.2" x14ac:dyDescent="0.25">
      <c r="A60" s="33" t="s">
        <v>126</v>
      </c>
      <c r="B60" s="37" t="s">
        <v>85</v>
      </c>
      <c r="C60" s="45" t="s">
        <v>41</v>
      </c>
      <c r="D60" s="62">
        <v>100</v>
      </c>
      <c r="E60" s="62">
        <v>80</v>
      </c>
      <c r="F60" s="21">
        <v>1.5</v>
      </c>
      <c r="G60" s="21">
        <v>0.1</v>
      </c>
      <c r="H60" s="21">
        <v>21.8</v>
      </c>
      <c r="I60" s="21">
        <v>89</v>
      </c>
    </row>
    <row r="61" spans="1:9" s="4" customFormat="1" ht="13.2" x14ac:dyDescent="0.25">
      <c r="A61" s="88"/>
      <c r="B61" s="88"/>
      <c r="C61" s="88"/>
      <c r="D61" s="88"/>
      <c r="E61" s="88"/>
      <c r="F61" s="36"/>
      <c r="G61" s="36"/>
      <c r="H61" s="36"/>
      <c r="I61" s="36"/>
    </row>
    <row r="62" spans="1:9" s="4" customFormat="1" ht="13.2" x14ac:dyDescent="0.25">
      <c r="A62" s="83" t="s">
        <v>51</v>
      </c>
      <c r="B62" s="80">
        <v>200</v>
      </c>
      <c r="C62" s="67" t="s">
        <v>52</v>
      </c>
      <c r="D62" s="65">
        <v>1.07</v>
      </c>
      <c r="E62" s="65">
        <v>1.07</v>
      </c>
      <c r="F62" s="18">
        <v>0.26</v>
      </c>
      <c r="G62" s="18">
        <v>0.18</v>
      </c>
      <c r="H62" s="18">
        <v>0.26</v>
      </c>
      <c r="I62" s="18">
        <v>4.07</v>
      </c>
    </row>
    <row r="63" spans="1:9" s="4" customFormat="1" ht="13.2" x14ac:dyDescent="0.25">
      <c r="A63" s="83"/>
      <c r="B63" s="80"/>
      <c r="C63" s="67" t="s">
        <v>32</v>
      </c>
      <c r="D63" s="65">
        <v>100</v>
      </c>
      <c r="E63" s="65">
        <v>100</v>
      </c>
      <c r="F63" s="18">
        <v>2.8</v>
      </c>
      <c r="G63" s="18">
        <v>3.2</v>
      </c>
      <c r="H63" s="18">
        <v>4.7</v>
      </c>
      <c r="I63" s="18">
        <v>59</v>
      </c>
    </row>
    <row r="64" spans="1:9" s="4" customFormat="1" ht="13.2" x14ac:dyDescent="0.25">
      <c r="A64" s="83"/>
      <c r="B64" s="80"/>
      <c r="C64" s="67" t="s">
        <v>21</v>
      </c>
      <c r="D64" s="65">
        <v>12</v>
      </c>
      <c r="E64" s="65">
        <v>12</v>
      </c>
      <c r="F64" s="18" t="s">
        <v>13</v>
      </c>
      <c r="G64" s="18" t="s">
        <v>13</v>
      </c>
      <c r="H64" s="18">
        <v>11.4</v>
      </c>
      <c r="I64" s="18">
        <v>46.8</v>
      </c>
    </row>
    <row r="65" spans="1:9" s="28" customFormat="1" ht="13.2" x14ac:dyDescent="0.25">
      <c r="A65" s="88"/>
      <c r="B65" s="88"/>
      <c r="C65" s="88"/>
      <c r="D65" s="88"/>
      <c r="E65" s="88"/>
      <c r="F65" s="66">
        <f>SUM(F62:F64)</f>
        <v>3.0599999999999996</v>
      </c>
      <c r="G65" s="66">
        <f t="shared" ref="G65:I65" si="6">SUM(G62:G64)</f>
        <v>3.3800000000000003</v>
      </c>
      <c r="H65" s="66">
        <f t="shared" si="6"/>
        <v>16.36</v>
      </c>
      <c r="I65" s="66">
        <f t="shared" si="6"/>
        <v>109.87</v>
      </c>
    </row>
    <row r="66" spans="1:9" s="30" customFormat="1" ht="13.2" x14ac:dyDescent="0.3">
      <c r="A66" s="85" t="s">
        <v>44</v>
      </c>
      <c r="B66" s="85"/>
      <c r="C66" s="85"/>
      <c r="D66" s="85"/>
      <c r="E66" s="85"/>
      <c r="F66" s="36">
        <f>SUM(F18+F50+F65,F20)</f>
        <v>41.040000000000006</v>
      </c>
      <c r="G66" s="36">
        <f>SUM(G18+G50+G65,G20)</f>
        <v>38.95000000000001</v>
      </c>
      <c r="H66" s="36">
        <f>SUM(H18+H50+H65,H20)</f>
        <v>246.23999999999995</v>
      </c>
      <c r="I66" s="36">
        <f>SUM(I18+I50+I65,I20)</f>
        <v>1479.44</v>
      </c>
    </row>
    <row r="67" spans="1:9" s="4" customFormat="1" ht="13.2" x14ac:dyDescent="0.25">
      <c r="A67" s="22"/>
      <c r="B67" s="23"/>
      <c r="C67" s="25"/>
      <c r="F67" s="8"/>
      <c r="G67" s="8"/>
      <c r="H67" s="8"/>
      <c r="I67" s="8"/>
    </row>
    <row r="68" spans="1:9" s="4" customFormat="1" ht="13.2" x14ac:dyDescent="0.25">
      <c r="A68" s="22"/>
      <c r="B68" s="23"/>
      <c r="C68" s="25"/>
      <c r="F68" s="8"/>
      <c r="G68" s="8"/>
      <c r="H68" s="8"/>
      <c r="I68" s="8"/>
    </row>
    <row r="69" spans="1:9" s="4" customFormat="1" ht="13.2" x14ac:dyDescent="0.25">
      <c r="A69" s="22"/>
      <c r="B69" s="23"/>
      <c r="C69" s="25"/>
      <c r="F69" s="8"/>
      <c r="G69" s="8"/>
      <c r="H69" s="8"/>
      <c r="I69" s="8"/>
    </row>
    <row r="70" spans="1:9" s="4" customFormat="1" ht="13.2" x14ac:dyDescent="0.25">
      <c r="A70" s="22"/>
      <c r="B70" s="23"/>
      <c r="C70" s="25"/>
      <c r="F70" s="8"/>
      <c r="G70" s="8"/>
      <c r="H70" s="8"/>
      <c r="I70" s="8"/>
    </row>
    <row r="71" spans="1:9" s="4" customFormat="1" ht="13.2" x14ac:dyDescent="0.25">
      <c r="A71" s="22"/>
      <c r="B71" s="23"/>
      <c r="C71" s="25"/>
      <c r="F71" s="8"/>
      <c r="G71" s="8"/>
      <c r="H71" s="8"/>
      <c r="I71" s="8"/>
    </row>
    <row r="72" spans="1:9" s="4" customFormat="1" ht="13.2" x14ac:dyDescent="0.25">
      <c r="A72" s="22"/>
      <c r="B72" s="23"/>
      <c r="C72" s="25"/>
      <c r="F72" s="8"/>
      <c r="G72" s="8"/>
      <c r="H72" s="8"/>
      <c r="I72" s="8"/>
    </row>
    <row r="73" spans="1:9" s="4" customFormat="1" ht="13.2" x14ac:dyDescent="0.25">
      <c r="B73" s="23"/>
      <c r="C73" s="25"/>
      <c r="F73" s="8"/>
      <c r="G73" s="8"/>
      <c r="H73" s="8"/>
      <c r="I73" s="8"/>
    </row>
    <row r="74" spans="1:9" s="4" customFormat="1" ht="13.2" x14ac:dyDescent="0.25">
      <c r="B74" s="23"/>
      <c r="C74" s="25"/>
      <c r="F74" s="8"/>
      <c r="G74" s="8"/>
      <c r="H74" s="8"/>
      <c r="I74" s="8"/>
    </row>
    <row r="75" spans="1:9" s="4" customFormat="1" ht="13.2" x14ac:dyDescent="0.25">
      <c r="B75" s="23"/>
      <c r="C75" s="25"/>
      <c r="F75" s="8"/>
      <c r="G75" s="8"/>
      <c r="H75" s="8"/>
      <c r="I75" s="8"/>
    </row>
    <row r="76" spans="1:9" s="4" customFormat="1" ht="13.2" x14ac:dyDescent="0.25">
      <c r="B76" s="23"/>
      <c r="C76" s="25"/>
      <c r="F76" s="8"/>
      <c r="G76" s="8"/>
      <c r="H76" s="8"/>
      <c r="I76" s="8"/>
    </row>
    <row r="77" spans="1:9" s="4" customFormat="1" ht="13.2" x14ac:dyDescent="0.25">
      <c r="B77" s="23"/>
      <c r="C77" s="25"/>
      <c r="F77" s="8"/>
      <c r="G77" s="8"/>
      <c r="H77" s="8"/>
      <c r="I77" s="8"/>
    </row>
    <row r="78" spans="1:9" s="4" customFormat="1" ht="13.2" x14ac:dyDescent="0.25">
      <c r="B78" s="23"/>
      <c r="C78" s="25"/>
      <c r="F78" s="8"/>
      <c r="G78" s="8"/>
      <c r="H78" s="8"/>
      <c r="I78" s="8"/>
    </row>
    <row r="79" spans="1:9" s="4" customFormat="1" ht="13.2" x14ac:dyDescent="0.25">
      <c r="B79" s="23"/>
      <c r="C79" s="25"/>
      <c r="F79" s="8"/>
      <c r="G79" s="8"/>
      <c r="H79" s="8"/>
      <c r="I79" s="8"/>
    </row>
    <row r="80" spans="1:9" x14ac:dyDescent="0.3">
      <c r="B80" s="24"/>
      <c r="C80" s="26"/>
      <c r="F80" s="7"/>
      <c r="G80" s="7"/>
      <c r="H80" s="7"/>
      <c r="I80" s="7"/>
    </row>
    <row r="81" spans="2:9" x14ac:dyDescent="0.3">
      <c r="B81" s="24"/>
      <c r="C81" s="26"/>
      <c r="F81" s="7"/>
      <c r="G81" s="7"/>
      <c r="H81" s="7"/>
      <c r="I81" s="7"/>
    </row>
    <row r="82" spans="2:9" x14ac:dyDescent="0.3">
      <c r="B82" s="24"/>
      <c r="C82" s="26"/>
      <c r="F82" s="7"/>
      <c r="G82" s="7"/>
      <c r="H82" s="7"/>
      <c r="I82" s="7"/>
    </row>
    <row r="83" spans="2:9" x14ac:dyDescent="0.3">
      <c r="B83" s="24"/>
      <c r="C83" s="26"/>
      <c r="F83" s="7"/>
      <c r="G83" s="7"/>
      <c r="H83" s="7"/>
      <c r="I83" s="7"/>
    </row>
    <row r="84" spans="2:9" x14ac:dyDescent="0.3">
      <c r="B84" s="24"/>
      <c r="C84" s="26"/>
      <c r="F84" s="7"/>
      <c r="G84" s="7"/>
      <c r="H84" s="7"/>
      <c r="I84" s="7"/>
    </row>
    <row r="85" spans="2:9" x14ac:dyDescent="0.3">
      <c r="B85" s="24"/>
      <c r="C85" s="26"/>
      <c r="F85" s="7"/>
      <c r="G85" s="7"/>
      <c r="H85" s="7"/>
      <c r="I85" s="7"/>
    </row>
    <row r="86" spans="2:9" x14ac:dyDescent="0.3">
      <c r="B86" s="24"/>
      <c r="C86" s="26"/>
      <c r="F86" s="7"/>
      <c r="G86" s="7"/>
      <c r="H86" s="7"/>
      <c r="I86" s="7"/>
    </row>
    <row r="87" spans="2:9" x14ac:dyDescent="0.3">
      <c r="B87" s="24"/>
      <c r="C87" s="26"/>
      <c r="F87" s="7"/>
      <c r="G87" s="7"/>
      <c r="H87" s="7"/>
      <c r="I87" s="7"/>
    </row>
    <row r="88" spans="2:9" x14ac:dyDescent="0.3">
      <c r="B88" s="24"/>
      <c r="F88" s="7"/>
      <c r="G88" s="7"/>
      <c r="H88" s="7"/>
      <c r="I88" s="7"/>
    </row>
    <row r="89" spans="2:9" x14ac:dyDescent="0.3">
      <c r="B89" s="24"/>
      <c r="F89" s="7"/>
      <c r="G89" s="7"/>
      <c r="H89" s="7"/>
      <c r="I89" s="7"/>
    </row>
    <row r="90" spans="2:9" x14ac:dyDescent="0.3">
      <c r="B90" s="24"/>
      <c r="F90" s="7"/>
      <c r="G90" s="7"/>
      <c r="H90" s="7"/>
      <c r="I90" s="7"/>
    </row>
    <row r="91" spans="2:9" x14ac:dyDescent="0.3">
      <c r="B91" s="24"/>
      <c r="F91" s="7"/>
      <c r="G91" s="7"/>
      <c r="H91" s="7"/>
      <c r="I91" s="7"/>
    </row>
    <row r="92" spans="2:9" x14ac:dyDescent="0.3">
      <c r="B92" s="24"/>
      <c r="F92" s="7"/>
      <c r="G92" s="7"/>
      <c r="H92" s="7"/>
      <c r="I92" s="7"/>
    </row>
    <row r="93" spans="2:9" x14ac:dyDescent="0.3">
      <c r="B93" s="24"/>
      <c r="F93" s="7"/>
      <c r="G93" s="7"/>
      <c r="H93" s="7"/>
      <c r="I93" s="7"/>
    </row>
    <row r="94" spans="2:9" x14ac:dyDescent="0.3">
      <c r="B94" s="24"/>
      <c r="F94" s="7"/>
      <c r="G94" s="7"/>
      <c r="H94" s="7"/>
      <c r="I94" s="7"/>
    </row>
    <row r="95" spans="2:9" x14ac:dyDescent="0.3">
      <c r="B95" s="24"/>
      <c r="F95" s="7"/>
      <c r="G95" s="7"/>
      <c r="H95" s="7"/>
      <c r="I95" s="7"/>
    </row>
    <row r="96" spans="2:9" x14ac:dyDescent="0.3">
      <c r="B96" s="24"/>
      <c r="F96" s="7"/>
      <c r="G96" s="7"/>
      <c r="H96" s="7"/>
      <c r="I96" s="7"/>
    </row>
    <row r="97" spans="2:9" x14ac:dyDescent="0.3">
      <c r="B97" s="24"/>
      <c r="F97" s="7"/>
      <c r="G97" s="7"/>
      <c r="H97" s="7"/>
      <c r="I97" s="7"/>
    </row>
    <row r="98" spans="2:9" x14ac:dyDescent="0.3">
      <c r="B98" s="24"/>
      <c r="F98" s="7"/>
      <c r="G98" s="7"/>
      <c r="H98" s="7"/>
      <c r="I98" s="7"/>
    </row>
    <row r="99" spans="2:9" x14ac:dyDescent="0.3">
      <c r="B99" s="24"/>
      <c r="F99" s="7"/>
      <c r="G99" s="7"/>
      <c r="H99" s="7"/>
      <c r="I99" s="7"/>
    </row>
    <row r="100" spans="2:9" x14ac:dyDescent="0.3">
      <c r="B100" s="24"/>
      <c r="F100" s="7"/>
      <c r="G100" s="7"/>
      <c r="H100" s="7"/>
      <c r="I100" s="7"/>
    </row>
    <row r="101" spans="2:9" x14ac:dyDescent="0.3">
      <c r="B101" s="24"/>
      <c r="F101" s="7"/>
      <c r="G101" s="7"/>
      <c r="H101" s="7"/>
      <c r="I101" s="7"/>
    </row>
    <row r="102" spans="2:9" x14ac:dyDescent="0.3">
      <c r="F102" s="7"/>
      <c r="G102" s="7"/>
      <c r="H102" s="7"/>
      <c r="I102" s="7"/>
    </row>
    <row r="103" spans="2:9" x14ac:dyDescent="0.3">
      <c r="F103" s="7"/>
      <c r="G103" s="7"/>
      <c r="H103" s="7"/>
      <c r="I103" s="7"/>
    </row>
    <row r="104" spans="2:9" x14ac:dyDescent="0.3">
      <c r="F104" s="7"/>
      <c r="G104" s="7"/>
      <c r="H104" s="7"/>
      <c r="I104" s="7"/>
    </row>
    <row r="105" spans="2:9" x14ac:dyDescent="0.3">
      <c r="F105" s="7"/>
      <c r="G105" s="7"/>
      <c r="H105" s="7"/>
      <c r="I105" s="7"/>
    </row>
    <row r="106" spans="2:9" x14ac:dyDescent="0.3">
      <c r="F106" s="7"/>
      <c r="G106" s="7"/>
      <c r="H106" s="7"/>
      <c r="I106" s="7"/>
    </row>
    <row r="107" spans="2:9" x14ac:dyDescent="0.3">
      <c r="F107" s="7"/>
      <c r="G107" s="7"/>
      <c r="H107" s="7"/>
      <c r="I107" s="7"/>
    </row>
    <row r="108" spans="2:9" x14ac:dyDescent="0.3">
      <c r="F108" s="7"/>
      <c r="G108" s="7"/>
      <c r="H108" s="7"/>
      <c r="I108" s="7"/>
    </row>
    <row r="109" spans="2:9" x14ac:dyDescent="0.3">
      <c r="F109" s="7"/>
      <c r="G109" s="7"/>
      <c r="H109" s="7"/>
      <c r="I109" s="7"/>
    </row>
    <row r="110" spans="2:9" x14ac:dyDescent="0.3">
      <c r="F110" s="7"/>
      <c r="G110" s="7"/>
      <c r="H110" s="7"/>
      <c r="I110" s="7"/>
    </row>
    <row r="111" spans="2:9" x14ac:dyDescent="0.3">
      <c r="F111" s="7"/>
      <c r="G111" s="7"/>
      <c r="H111" s="7"/>
      <c r="I111" s="7"/>
    </row>
  </sheetData>
  <mergeCells count="37">
    <mergeCell ref="A17:E17"/>
    <mergeCell ref="A1:I1"/>
    <mergeCell ref="A2:I2"/>
    <mergeCell ref="A5:I5"/>
    <mergeCell ref="A6:A9"/>
    <mergeCell ref="B6:B9"/>
    <mergeCell ref="A10:E10"/>
    <mergeCell ref="A11:A13"/>
    <mergeCell ref="B11:B13"/>
    <mergeCell ref="A14:E14"/>
    <mergeCell ref="A15:A16"/>
    <mergeCell ref="B15:B16"/>
    <mergeCell ref="A45:E45"/>
    <mergeCell ref="A18:E18"/>
    <mergeCell ref="A19:I19"/>
    <mergeCell ref="A21:I21"/>
    <mergeCell ref="A22:A28"/>
    <mergeCell ref="B22:B28"/>
    <mergeCell ref="A29:E29"/>
    <mergeCell ref="A30:A36"/>
    <mergeCell ref="B30:B36"/>
    <mergeCell ref="A37:E37"/>
    <mergeCell ref="A38:A44"/>
    <mergeCell ref="B38:B44"/>
    <mergeCell ref="A65:E65"/>
    <mergeCell ref="A66:E66"/>
    <mergeCell ref="A46:A47"/>
    <mergeCell ref="B46:B47"/>
    <mergeCell ref="A48:E48"/>
    <mergeCell ref="A50:E50"/>
    <mergeCell ref="A51:I51"/>
    <mergeCell ref="A59:E59"/>
    <mergeCell ref="A52:A58"/>
    <mergeCell ref="B52:B58"/>
    <mergeCell ref="A61:E61"/>
    <mergeCell ref="A62:A64"/>
    <mergeCell ref="B62:B64"/>
  </mergeCells>
  <pageMargins left="0.51181102362204722" right="0.51181102362204722" top="0.55118110236220474" bottom="0.55118110236220474" header="0" footer="0"/>
  <pageSetup paperSize="9" scale="9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topLeftCell="A18" zoomScaleNormal="100" workbookViewId="0">
      <selection activeCell="A22" sqref="A22:I25"/>
    </sheetView>
  </sheetViews>
  <sheetFormatPr defaultColWidth="9.109375" defaultRowHeight="15.6" x14ac:dyDescent="0.3"/>
  <cols>
    <col min="1" max="1" width="18.109375" style="1" customWidth="1"/>
    <col min="2" max="2" width="8.6640625" style="1" customWidth="1"/>
    <col min="3" max="3" width="19.44140625" style="1" customWidth="1"/>
    <col min="4" max="5" width="9.109375" style="1"/>
    <col min="6" max="6" width="7.33203125" style="1" customWidth="1"/>
    <col min="7" max="7" width="7" style="1" customWidth="1"/>
    <col min="8" max="8" width="6.6640625" style="1" customWidth="1"/>
    <col min="9" max="9" width="10.88671875" style="1" customWidth="1"/>
    <col min="10" max="16384" width="9.109375" style="1"/>
  </cols>
  <sheetData>
    <row r="1" spans="1:9" s="3" customFormat="1" x14ac:dyDescent="0.3">
      <c r="A1" s="92" t="s">
        <v>141</v>
      </c>
      <c r="B1" s="92"/>
      <c r="C1" s="92"/>
      <c r="D1" s="92"/>
      <c r="E1" s="92"/>
      <c r="F1" s="92"/>
      <c r="G1" s="92"/>
      <c r="H1" s="92"/>
      <c r="I1" s="92"/>
    </row>
    <row r="2" spans="1:9" s="3" customFormat="1" x14ac:dyDescent="0.3">
      <c r="A2" s="93" t="s">
        <v>45</v>
      </c>
      <c r="B2" s="93"/>
      <c r="C2" s="93"/>
      <c r="D2" s="93"/>
      <c r="E2" s="93"/>
      <c r="F2" s="93"/>
      <c r="G2" s="93"/>
      <c r="H2" s="93"/>
      <c r="I2" s="93"/>
    </row>
    <row r="3" spans="1:9" s="3" customFormat="1" ht="15.75" x14ac:dyDescent="0.25">
      <c r="A3" s="31"/>
      <c r="B3" s="31"/>
      <c r="C3" s="31"/>
      <c r="D3" s="31"/>
      <c r="E3" s="31"/>
      <c r="F3" s="31"/>
      <c r="G3" s="31"/>
      <c r="H3" s="31"/>
      <c r="I3" s="31"/>
    </row>
    <row r="4" spans="1:9" s="2" customFormat="1" ht="31.2" x14ac:dyDescent="0.3">
      <c r="A4" s="11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</row>
    <row r="5" spans="1:9" s="6" customFormat="1" ht="13.2" x14ac:dyDescent="0.3">
      <c r="A5" s="85" t="s">
        <v>11</v>
      </c>
      <c r="B5" s="85"/>
      <c r="C5" s="85"/>
      <c r="D5" s="85"/>
      <c r="E5" s="85"/>
      <c r="F5" s="85"/>
      <c r="G5" s="85"/>
      <c r="H5" s="85"/>
      <c r="I5" s="85"/>
    </row>
    <row r="6" spans="1:9" s="4" customFormat="1" ht="13.2" x14ac:dyDescent="0.25">
      <c r="A6" s="83" t="s">
        <v>79</v>
      </c>
      <c r="B6" s="80">
        <v>250</v>
      </c>
      <c r="C6" s="35" t="s">
        <v>80</v>
      </c>
      <c r="D6" s="13">
        <v>25</v>
      </c>
      <c r="E6" s="13">
        <v>25</v>
      </c>
      <c r="F6" s="17">
        <v>2.5</v>
      </c>
      <c r="G6" s="17">
        <v>0.55000000000000004</v>
      </c>
      <c r="H6" s="17">
        <v>16.350000000000001</v>
      </c>
      <c r="I6" s="17">
        <v>82.5</v>
      </c>
    </row>
    <row r="7" spans="1:9" s="4" customFormat="1" ht="13.2" x14ac:dyDescent="0.25">
      <c r="A7" s="83"/>
      <c r="B7" s="80"/>
      <c r="C7" s="35" t="s">
        <v>32</v>
      </c>
      <c r="D7" s="13">
        <v>200</v>
      </c>
      <c r="E7" s="13">
        <v>200</v>
      </c>
      <c r="F7" s="17">
        <v>5.6</v>
      </c>
      <c r="G7" s="17">
        <v>6.4</v>
      </c>
      <c r="H7" s="17">
        <v>8.4</v>
      </c>
      <c r="I7" s="17">
        <v>118</v>
      </c>
    </row>
    <row r="8" spans="1:9" s="4" customFormat="1" ht="13.2" x14ac:dyDescent="0.25">
      <c r="A8" s="83"/>
      <c r="B8" s="80"/>
      <c r="C8" s="35" t="s">
        <v>21</v>
      </c>
      <c r="D8" s="13">
        <v>4</v>
      </c>
      <c r="E8" s="13">
        <v>4</v>
      </c>
      <c r="F8" s="17" t="s">
        <v>13</v>
      </c>
      <c r="G8" s="17" t="s">
        <v>13</v>
      </c>
      <c r="H8" s="17">
        <v>3.81</v>
      </c>
      <c r="I8" s="17">
        <v>15.6</v>
      </c>
    </row>
    <row r="9" spans="1:9" s="4" customFormat="1" ht="13.2" x14ac:dyDescent="0.25">
      <c r="A9" s="83"/>
      <c r="B9" s="80"/>
      <c r="C9" s="35" t="s">
        <v>10</v>
      </c>
      <c r="D9" s="13">
        <v>6</v>
      </c>
      <c r="E9" s="13">
        <v>6</v>
      </c>
      <c r="F9" s="17">
        <v>0.02</v>
      </c>
      <c r="G9" s="17">
        <v>4.71</v>
      </c>
      <c r="H9" s="17">
        <v>0.03</v>
      </c>
      <c r="I9" s="17">
        <v>44.04</v>
      </c>
    </row>
    <row r="10" spans="1:9" s="5" customFormat="1" ht="12.75" x14ac:dyDescent="0.25">
      <c r="A10" s="81"/>
      <c r="B10" s="81"/>
      <c r="C10" s="81"/>
      <c r="D10" s="81"/>
      <c r="E10" s="81"/>
      <c r="F10" s="36">
        <f>SUM(F6:F9)</f>
        <v>8.1199999999999992</v>
      </c>
      <c r="G10" s="36">
        <f t="shared" ref="G10:I10" si="0">SUM(G6:G9)</f>
        <v>11.66</v>
      </c>
      <c r="H10" s="36">
        <f t="shared" si="0"/>
        <v>28.59</v>
      </c>
      <c r="I10" s="36">
        <f t="shared" si="0"/>
        <v>260.14</v>
      </c>
    </row>
    <row r="11" spans="1:9" s="4" customFormat="1" ht="26.4" x14ac:dyDescent="0.25">
      <c r="A11" s="83" t="s">
        <v>119</v>
      </c>
      <c r="B11" s="82" t="s">
        <v>131</v>
      </c>
      <c r="C11" s="35" t="s">
        <v>37</v>
      </c>
      <c r="D11" s="34">
        <v>40</v>
      </c>
      <c r="E11" s="34">
        <v>40</v>
      </c>
      <c r="F11" s="18">
        <v>2.84</v>
      </c>
      <c r="G11" s="18">
        <v>0.44</v>
      </c>
      <c r="H11" s="18">
        <v>18.5</v>
      </c>
      <c r="I11" s="18">
        <v>91.6</v>
      </c>
    </row>
    <row r="12" spans="1:9" s="4" customFormat="1" ht="13.2" x14ac:dyDescent="0.25">
      <c r="A12" s="83"/>
      <c r="B12" s="82"/>
      <c r="C12" s="35" t="s">
        <v>12</v>
      </c>
      <c r="D12" s="34">
        <v>6</v>
      </c>
      <c r="E12" s="34">
        <v>6</v>
      </c>
      <c r="F12" s="18">
        <v>1.3</v>
      </c>
      <c r="G12" s="18">
        <v>1.35</v>
      </c>
      <c r="H12" s="18" t="s">
        <v>13</v>
      </c>
      <c r="I12" s="18">
        <v>17.350000000000001</v>
      </c>
    </row>
    <row r="13" spans="1:9" s="4" customFormat="1" ht="13.2" x14ac:dyDescent="0.25">
      <c r="A13" s="83"/>
      <c r="B13" s="82"/>
      <c r="C13" s="35" t="s">
        <v>10</v>
      </c>
      <c r="D13" s="34">
        <v>5</v>
      </c>
      <c r="E13" s="34">
        <v>5</v>
      </c>
      <c r="F13" s="18">
        <v>0.01</v>
      </c>
      <c r="G13" s="18">
        <v>3.14</v>
      </c>
      <c r="H13" s="18">
        <v>0.02</v>
      </c>
      <c r="I13" s="18">
        <v>29.36</v>
      </c>
    </row>
    <row r="14" spans="1:9" s="5" customFormat="1" ht="12.75" x14ac:dyDescent="0.25">
      <c r="A14" s="81"/>
      <c r="B14" s="81"/>
      <c r="C14" s="81"/>
      <c r="D14" s="81"/>
      <c r="E14" s="81"/>
      <c r="F14" s="36">
        <f>SUM(F11:F13)</f>
        <v>4.1499999999999995</v>
      </c>
      <c r="G14" s="36">
        <f t="shared" ref="G14:I14" si="1">SUM(G11:G13)</f>
        <v>4.93</v>
      </c>
      <c r="H14" s="36">
        <f t="shared" si="1"/>
        <v>18.52</v>
      </c>
      <c r="I14" s="36">
        <f t="shared" si="1"/>
        <v>138.31</v>
      </c>
    </row>
    <row r="15" spans="1:9" s="4" customFormat="1" ht="12.75" customHeight="1" x14ac:dyDescent="0.25">
      <c r="A15" s="83" t="s">
        <v>43</v>
      </c>
      <c r="B15" s="80">
        <v>200</v>
      </c>
      <c r="C15" s="35" t="s">
        <v>14</v>
      </c>
      <c r="D15" s="34">
        <v>0.6</v>
      </c>
      <c r="E15" s="34">
        <v>0.6</v>
      </c>
      <c r="F15" s="18">
        <v>0.16</v>
      </c>
      <c r="G15" s="18" t="s">
        <v>13</v>
      </c>
      <c r="H15" s="18">
        <v>0.02</v>
      </c>
      <c r="I15" s="18" t="s">
        <v>13</v>
      </c>
    </row>
    <row r="16" spans="1:9" s="4" customFormat="1" ht="13.2" x14ac:dyDescent="0.25">
      <c r="A16" s="83"/>
      <c r="B16" s="80"/>
      <c r="C16" s="35" t="s">
        <v>21</v>
      </c>
      <c r="D16" s="34">
        <v>15</v>
      </c>
      <c r="E16" s="34">
        <v>15</v>
      </c>
      <c r="F16" s="18" t="s">
        <v>13</v>
      </c>
      <c r="G16" s="18" t="s">
        <v>13</v>
      </c>
      <c r="H16" s="18">
        <v>14.3</v>
      </c>
      <c r="I16" s="18">
        <v>58.5</v>
      </c>
    </row>
    <row r="17" spans="1:9" s="10" customFormat="1" ht="12.75" x14ac:dyDescent="0.25">
      <c r="A17" s="77"/>
      <c r="B17" s="77"/>
      <c r="C17" s="77"/>
      <c r="D17" s="77"/>
      <c r="E17" s="77"/>
      <c r="F17" s="36">
        <f>SUM(F15:F16)</f>
        <v>0.16</v>
      </c>
      <c r="G17" s="36">
        <f t="shared" ref="G17:I17" si="2">SUM(G15:G16)</f>
        <v>0</v>
      </c>
      <c r="H17" s="36">
        <f t="shared" si="2"/>
        <v>14.32</v>
      </c>
      <c r="I17" s="36">
        <f t="shared" si="2"/>
        <v>58.5</v>
      </c>
    </row>
    <row r="18" spans="1:9" s="8" customFormat="1" ht="13.2" x14ac:dyDescent="0.25">
      <c r="A18" s="78" t="s">
        <v>34</v>
      </c>
      <c r="B18" s="78"/>
      <c r="C18" s="78"/>
      <c r="D18" s="78"/>
      <c r="E18" s="78"/>
      <c r="F18" s="36">
        <f>F10+F14+F17</f>
        <v>12.43</v>
      </c>
      <c r="G18" s="36">
        <f t="shared" ref="G18:I18" si="3">G10+G14+G17</f>
        <v>16.59</v>
      </c>
      <c r="H18" s="36">
        <f t="shared" si="3"/>
        <v>61.43</v>
      </c>
      <c r="I18" s="36">
        <f t="shared" si="3"/>
        <v>456.95</v>
      </c>
    </row>
    <row r="19" spans="1:9" s="9" customFormat="1" ht="13.2" x14ac:dyDescent="0.25">
      <c r="A19" s="78" t="s">
        <v>17</v>
      </c>
      <c r="B19" s="78"/>
      <c r="C19" s="78"/>
      <c r="D19" s="78"/>
      <c r="E19" s="78"/>
      <c r="F19" s="78"/>
      <c r="G19" s="78"/>
      <c r="H19" s="78"/>
      <c r="I19" s="78"/>
    </row>
    <row r="20" spans="1:9" s="4" customFormat="1" ht="13.2" x14ac:dyDescent="0.25">
      <c r="A20" s="19" t="s">
        <v>15</v>
      </c>
      <c r="B20" s="20" t="s">
        <v>16</v>
      </c>
      <c r="C20" s="19" t="s">
        <v>15</v>
      </c>
      <c r="D20" s="20" t="s">
        <v>16</v>
      </c>
      <c r="E20" s="20" t="s">
        <v>16</v>
      </c>
      <c r="F20" s="21" t="s">
        <v>13</v>
      </c>
      <c r="G20" s="21" t="s">
        <v>13</v>
      </c>
      <c r="H20" s="21">
        <v>12</v>
      </c>
      <c r="I20" s="21">
        <v>48</v>
      </c>
    </row>
    <row r="21" spans="1:9" s="4" customFormat="1" ht="13.2" x14ac:dyDescent="0.25">
      <c r="A21" s="86" t="s">
        <v>18</v>
      </c>
      <c r="B21" s="86"/>
      <c r="C21" s="86"/>
      <c r="D21" s="86"/>
      <c r="E21" s="86"/>
      <c r="F21" s="86"/>
      <c r="G21" s="86"/>
      <c r="H21" s="86"/>
      <c r="I21" s="86"/>
    </row>
    <row r="22" spans="1:9" s="4" customFormat="1" ht="12.75" customHeight="1" x14ac:dyDescent="0.25">
      <c r="A22" s="89" t="s">
        <v>155</v>
      </c>
      <c r="B22" s="74" t="s">
        <v>94</v>
      </c>
      <c r="C22" s="46" t="s">
        <v>156</v>
      </c>
      <c r="D22" s="32">
        <v>65</v>
      </c>
      <c r="E22" s="32">
        <v>52</v>
      </c>
      <c r="F22" s="21">
        <v>0.52</v>
      </c>
      <c r="G22" s="21" t="s">
        <v>13</v>
      </c>
      <c r="H22" s="21">
        <v>3.17</v>
      </c>
      <c r="I22" s="21">
        <v>15.08</v>
      </c>
    </row>
    <row r="23" spans="1:9" s="4" customFormat="1" ht="12.75" customHeight="1" x14ac:dyDescent="0.25">
      <c r="A23" s="90"/>
      <c r="B23" s="75"/>
      <c r="C23" s="72" t="s">
        <v>21</v>
      </c>
      <c r="D23" s="32">
        <v>2</v>
      </c>
      <c r="E23" s="32">
        <v>2</v>
      </c>
      <c r="F23" s="21" t="s">
        <v>13</v>
      </c>
      <c r="G23" s="21" t="s">
        <v>13</v>
      </c>
      <c r="H23" s="21">
        <v>2</v>
      </c>
      <c r="I23" s="21">
        <v>7.6</v>
      </c>
    </row>
    <row r="24" spans="1:9" s="4" customFormat="1" ht="13.2" x14ac:dyDescent="0.25">
      <c r="A24" s="90"/>
      <c r="B24" s="75"/>
      <c r="C24" s="25" t="s">
        <v>22</v>
      </c>
      <c r="D24" s="20">
        <v>7</v>
      </c>
      <c r="E24" s="20">
        <v>6</v>
      </c>
      <c r="F24" s="21">
        <v>0.09</v>
      </c>
      <c r="G24" s="21" t="s">
        <v>13</v>
      </c>
      <c r="H24" s="21">
        <v>0.56000000000000005</v>
      </c>
      <c r="I24" s="21">
        <v>2.6</v>
      </c>
    </row>
    <row r="25" spans="1:9" s="4" customFormat="1" ht="13.2" x14ac:dyDescent="0.25">
      <c r="A25" s="91"/>
      <c r="B25" s="76"/>
      <c r="C25" s="46" t="s">
        <v>23</v>
      </c>
      <c r="D25" s="32">
        <v>4</v>
      </c>
      <c r="E25" s="32">
        <v>4</v>
      </c>
      <c r="F25" s="21" t="s">
        <v>13</v>
      </c>
      <c r="G25" s="21">
        <v>3.75</v>
      </c>
      <c r="H25" s="21" t="s">
        <v>13</v>
      </c>
      <c r="I25" s="21">
        <v>34.92</v>
      </c>
    </row>
    <row r="26" spans="1:9" s="4" customFormat="1" ht="12.75" x14ac:dyDescent="0.2">
      <c r="A26" s="88"/>
      <c r="B26" s="88"/>
      <c r="C26" s="88"/>
      <c r="D26" s="88"/>
      <c r="E26" s="88"/>
      <c r="F26" s="36">
        <f>SUM(F22:F25)</f>
        <v>0.61</v>
      </c>
      <c r="G26" s="36">
        <f>SUM(G22:G25)</f>
        <v>3.75</v>
      </c>
      <c r="H26" s="36">
        <f>SUM(H22:H25)</f>
        <v>5.73</v>
      </c>
      <c r="I26" s="36">
        <f>SUM(I22:I25)</f>
        <v>60.2</v>
      </c>
    </row>
    <row r="27" spans="1:9" s="4" customFormat="1" ht="13.2" x14ac:dyDescent="0.25">
      <c r="A27" s="89" t="s">
        <v>134</v>
      </c>
      <c r="B27" s="74" t="s">
        <v>36</v>
      </c>
      <c r="C27" s="33" t="s">
        <v>27</v>
      </c>
      <c r="D27" s="20">
        <v>38</v>
      </c>
      <c r="E27" s="20">
        <v>26.6</v>
      </c>
      <c r="F27" s="21">
        <v>3.75</v>
      </c>
      <c r="G27" s="21">
        <v>1.3</v>
      </c>
      <c r="H27" s="21" t="s">
        <v>13</v>
      </c>
      <c r="I27" s="21">
        <v>26.83</v>
      </c>
    </row>
    <row r="28" spans="1:9" s="4" customFormat="1" ht="13.2" x14ac:dyDescent="0.25">
      <c r="A28" s="90"/>
      <c r="B28" s="75"/>
      <c r="C28" s="33" t="s">
        <v>28</v>
      </c>
      <c r="D28" s="20">
        <v>200</v>
      </c>
      <c r="E28" s="20">
        <v>150</v>
      </c>
      <c r="F28" s="21">
        <f>4*0.84</f>
        <v>3.36</v>
      </c>
      <c r="G28" s="21">
        <f>4*0.16</f>
        <v>0.64</v>
      </c>
      <c r="H28" s="21">
        <f>4*6.84</f>
        <v>27.36</v>
      </c>
      <c r="I28" s="21">
        <f>4*33.6</f>
        <v>134.4</v>
      </c>
    </row>
    <row r="29" spans="1:9" s="4" customFormat="1" ht="13.2" x14ac:dyDescent="0.25">
      <c r="A29" s="90"/>
      <c r="B29" s="75"/>
      <c r="C29" s="33" t="s">
        <v>22</v>
      </c>
      <c r="D29" s="20">
        <v>7</v>
      </c>
      <c r="E29" s="20">
        <v>6</v>
      </c>
      <c r="F29" s="21">
        <v>0.09</v>
      </c>
      <c r="G29" s="21" t="s">
        <v>13</v>
      </c>
      <c r="H29" s="21">
        <v>0.56000000000000005</v>
      </c>
      <c r="I29" s="21">
        <v>2.6</v>
      </c>
    </row>
    <row r="30" spans="1:9" s="4" customFormat="1" x14ac:dyDescent="0.3">
      <c r="A30" s="90"/>
      <c r="B30" s="75"/>
      <c r="C30" s="26"/>
      <c r="D30" s="1"/>
      <c r="E30" s="1"/>
      <c r="F30" s="7"/>
      <c r="G30" s="7"/>
      <c r="H30" s="7"/>
      <c r="I30" s="7"/>
    </row>
    <row r="31" spans="1:9" s="4" customFormat="1" ht="13.2" x14ac:dyDescent="0.25">
      <c r="A31" s="90"/>
      <c r="B31" s="75"/>
      <c r="C31" s="33" t="s">
        <v>10</v>
      </c>
      <c r="D31" s="20">
        <v>2</v>
      </c>
      <c r="E31" s="20">
        <v>2</v>
      </c>
      <c r="F31" s="21">
        <v>0.01</v>
      </c>
      <c r="G31" s="21">
        <v>1.57</v>
      </c>
      <c r="H31" s="21">
        <v>0.01</v>
      </c>
      <c r="I31" s="21">
        <v>14.68</v>
      </c>
    </row>
    <row r="32" spans="1:9" s="4" customFormat="1" ht="13.2" x14ac:dyDescent="0.25">
      <c r="A32" s="91"/>
      <c r="B32" s="76"/>
      <c r="C32" s="33" t="s">
        <v>29</v>
      </c>
      <c r="D32" s="20">
        <v>15</v>
      </c>
      <c r="E32" s="20">
        <v>12</v>
      </c>
      <c r="F32" s="21">
        <v>0.03</v>
      </c>
      <c r="G32" s="21" t="s">
        <v>13</v>
      </c>
      <c r="H32" s="21">
        <v>0.87</v>
      </c>
      <c r="I32" s="21">
        <v>4.0999999999999996</v>
      </c>
    </row>
    <row r="33" spans="1:9" s="28" customFormat="1" ht="12.75" x14ac:dyDescent="0.2">
      <c r="A33" s="94"/>
      <c r="B33" s="95"/>
      <c r="C33" s="95"/>
      <c r="D33" s="95"/>
      <c r="E33" s="96"/>
      <c r="F33" s="36">
        <f>SUM(F27:F32)</f>
        <v>7.2399999999999993</v>
      </c>
      <c r="G33" s="36">
        <f>SUM(G27:G32)</f>
        <v>3.51</v>
      </c>
      <c r="H33" s="36">
        <f>SUM(H27:H32)</f>
        <v>28.8</v>
      </c>
      <c r="I33" s="36">
        <f>SUM(I27:I32)</f>
        <v>182.61</v>
      </c>
    </row>
    <row r="34" spans="1:9" s="4" customFormat="1" ht="12.75" customHeight="1" x14ac:dyDescent="0.25">
      <c r="A34" s="83" t="s">
        <v>96</v>
      </c>
      <c r="B34" s="87" t="s">
        <v>150</v>
      </c>
      <c r="C34" s="4" t="s">
        <v>49</v>
      </c>
      <c r="D34" s="20">
        <v>35</v>
      </c>
      <c r="E34" s="20">
        <v>35</v>
      </c>
      <c r="F34" s="20">
        <v>3.25</v>
      </c>
      <c r="G34" s="20">
        <v>0.35</v>
      </c>
      <c r="H34" s="20">
        <v>34.36</v>
      </c>
      <c r="I34" s="20">
        <v>111.68</v>
      </c>
    </row>
    <row r="35" spans="1:9" s="4" customFormat="1" ht="13.2" x14ac:dyDescent="0.25">
      <c r="A35" s="83"/>
      <c r="B35" s="87"/>
      <c r="C35" s="39" t="s">
        <v>27</v>
      </c>
      <c r="D35" s="20">
        <v>70</v>
      </c>
      <c r="E35" s="20">
        <v>70</v>
      </c>
      <c r="F35" s="21">
        <v>9.8699999999999992</v>
      </c>
      <c r="G35" s="21">
        <v>3.43</v>
      </c>
      <c r="H35" s="21" t="s">
        <v>13</v>
      </c>
      <c r="I35" s="21">
        <v>70.599999999999994</v>
      </c>
    </row>
    <row r="36" spans="1:9" s="4" customFormat="1" ht="13.2" x14ac:dyDescent="0.25">
      <c r="A36" s="83"/>
      <c r="B36" s="87"/>
      <c r="C36" s="39" t="s">
        <v>10</v>
      </c>
      <c r="D36" s="20">
        <v>5</v>
      </c>
      <c r="E36" s="20">
        <v>5</v>
      </c>
      <c r="F36" s="21">
        <v>0.02</v>
      </c>
      <c r="G36" s="21">
        <v>3.92</v>
      </c>
      <c r="H36" s="21">
        <v>0.02</v>
      </c>
      <c r="I36" s="21">
        <v>30.7</v>
      </c>
    </row>
    <row r="37" spans="1:9" s="4" customFormat="1" ht="13.2" x14ac:dyDescent="0.25">
      <c r="A37" s="83"/>
      <c r="B37" s="87"/>
      <c r="C37" s="39" t="s">
        <v>23</v>
      </c>
      <c r="D37" s="20">
        <v>3</v>
      </c>
      <c r="E37" s="20">
        <v>3</v>
      </c>
      <c r="F37" s="21" t="s">
        <v>13</v>
      </c>
      <c r="G37" s="21">
        <v>2.81</v>
      </c>
      <c r="H37" s="21" t="s">
        <v>13</v>
      </c>
      <c r="I37" s="21">
        <v>26.19</v>
      </c>
    </row>
    <row r="38" spans="1:9" s="4" customFormat="1" ht="13.2" x14ac:dyDescent="0.25">
      <c r="A38" s="83"/>
      <c r="B38" s="87"/>
      <c r="C38" s="39" t="s">
        <v>22</v>
      </c>
      <c r="D38" s="20">
        <v>10</v>
      </c>
      <c r="E38" s="20">
        <v>8</v>
      </c>
      <c r="F38" s="21">
        <v>0.11</v>
      </c>
      <c r="G38" s="21" t="s">
        <v>13</v>
      </c>
      <c r="H38" s="21">
        <v>0.73</v>
      </c>
      <c r="I38" s="21">
        <v>3.3</v>
      </c>
    </row>
    <row r="39" spans="1:9" s="4" customFormat="1" ht="13.2" x14ac:dyDescent="0.25">
      <c r="A39" s="83"/>
      <c r="B39" s="87"/>
      <c r="C39" s="39" t="s">
        <v>40</v>
      </c>
      <c r="D39" s="20">
        <v>2</v>
      </c>
      <c r="E39" s="20">
        <v>2</v>
      </c>
      <c r="F39" s="21">
        <v>0.18</v>
      </c>
      <c r="G39" s="21">
        <v>0.02</v>
      </c>
      <c r="H39" s="21">
        <v>1.4</v>
      </c>
      <c r="I39" s="21">
        <v>6.14</v>
      </c>
    </row>
    <row r="40" spans="1:9" s="4" customFormat="1" ht="13.2" x14ac:dyDescent="0.25">
      <c r="A40" s="83"/>
      <c r="B40" s="87"/>
      <c r="C40" s="39" t="s">
        <v>29</v>
      </c>
      <c r="D40" s="20">
        <v>20</v>
      </c>
      <c r="E40" s="20">
        <v>16</v>
      </c>
      <c r="F40" s="21">
        <v>0.16</v>
      </c>
      <c r="G40" s="21" t="s">
        <v>13</v>
      </c>
      <c r="H40" s="21">
        <v>0.98</v>
      </c>
      <c r="I40" s="21">
        <v>4.6399999999999997</v>
      </c>
    </row>
    <row r="41" spans="1:9" s="4" customFormat="1" ht="12.75" x14ac:dyDescent="0.2">
      <c r="A41" s="88"/>
      <c r="B41" s="88"/>
      <c r="C41" s="88"/>
      <c r="D41" s="88"/>
      <c r="E41" s="88"/>
      <c r="F41" s="36">
        <f>SUM(F34:F40)</f>
        <v>13.589999999999998</v>
      </c>
      <c r="G41" s="36">
        <f>SUM(G34:G40)</f>
        <v>10.53</v>
      </c>
      <c r="H41" s="36">
        <f>SUM(H34:H40)</f>
        <v>37.489999999999995</v>
      </c>
      <c r="I41" s="36">
        <f>SUM(I34:I40)</f>
        <v>253.24999999999997</v>
      </c>
    </row>
    <row r="42" spans="1:9" s="4" customFormat="1" ht="13.2" x14ac:dyDescent="0.25">
      <c r="A42" s="83" t="s">
        <v>35</v>
      </c>
      <c r="B42" s="87" t="s">
        <v>36</v>
      </c>
      <c r="C42" s="39" t="s">
        <v>95</v>
      </c>
      <c r="D42" s="20">
        <v>10</v>
      </c>
      <c r="E42" s="20">
        <v>10</v>
      </c>
      <c r="F42" s="21">
        <v>0.44</v>
      </c>
      <c r="G42" s="21" t="s">
        <v>13</v>
      </c>
      <c r="H42" s="21">
        <v>0.62</v>
      </c>
      <c r="I42" s="21">
        <v>27.9</v>
      </c>
    </row>
    <row r="43" spans="1:9" s="4" customFormat="1" ht="13.2" x14ac:dyDescent="0.25">
      <c r="A43" s="83"/>
      <c r="B43" s="87"/>
      <c r="C43" s="33" t="s">
        <v>21</v>
      </c>
      <c r="D43" s="20">
        <v>15</v>
      </c>
      <c r="E43" s="20">
        <v>15</v>
      </c>
      <c r="F43" s="21" t="s">
        <v>13</v>
      </c>
      <c r="G43" s="21" t="s">
        <v>13</v>
      </c>
      <c r="H43" s="21">
        <v>14.3</v>
      </c>
      <c r="I43" s="21">
        <v>58.5</v>
      </c>
    </row>
    <row r="44" spans="1:9" s="4" customFormat="1" ht="12.75" x14ac:dyDescent="0.2">
      <c r="A44" s="88"/>
      <c r="B44" s="88"/>
      <c r="C44" s="88"/>
      <c r="D44" s="88"/>
      <c r="E44" s="88"/>
      <c r="F44" s="36">
        <f>SUM(F42:F43)</f>
        <v>0.44</v>
      </c>
      <c r="G44" s="36">
        <f t="shared" ref="G44:I44" si="4">SUM(G42:G43)</f>
        <v>0</v>
      </c>
      <c r="H44" s="36">
        <f t="shared" si="4"/>
        <v>14.92</v>
      </c>
      <c r="I44" s="36">
        <f t="shared" si="4"/>
        <v>86.4</v>
      </c>
    </row>
    <row r="45" spans="1:9" s="4" customFormat="1" ht="26.4" x14ac:dyDescent="0.25">
      <c r="A45" s="33" t="s">
        <v>37</v>
      </c>
      <c r="B45" s="37" t="s">
        <v>38</v>
      </c>
      <c r="C45" s="33" t="s">
        <v>37</v>
      </c>
      <c r="D45" s="20">
        <v>40</v>
      </c>
      <c r="E45" s="20">
        <v>40</v>
      </c>
      <c r="F45" s="21">
        <v>2.08</v>
      </c>
      <c r="G45" s="21">
        <v>0.48</v>
      </c>
      <c r="H45" s="21">
        <v>17.7</v>
      </c>
      <c r="I45" s="21">
        <v>85.6</v>
      </c>
    </row>
    <row r="46" spans="1:9" s="28" customFormat="1" ht="13.2" x14ac:dyDescent="0.25">
      <c r="A46" s="84" t="s">
        <v>34</v>
      </c>
      <c r="B46" s="84"/>
      <c r="C46" s="84"/>
      <c r="D46" s="84"/>
      <c r="E46" s="84"/>
      <c r="F46" s="36">
        <f>F26+F33+F41+F44+F45</f>
        <v>23.96</v>
      </c>
      <c r="G46" s="36">
        <f>G26+G33+G41+G44+G45</f>
        <v>18.27</v>
      </c>
      <c r="H46" s="36">
        <f>H26+H33+H41+H44+H45</f>
        <v>104.64</v>
      </c>
      <c r="I46" s="36">
        <f>I26+I33+I41+I44+I45</f>
        <v>668.06</v>
      </c>
    </row>
    <row r="47" spans="1:9" s="4" customFormat="1" ht="13.2" x14ac:dyDescent="0.25">
      <c r="A47" s="84" t="s">
        <v>39</v>
      </c>
      <c r="B47" s="84"/>
      <c r="C47" s="84"/>
      <c r="D47" s="84"/>
      <c r="E47" s="84"/>
      <c r="F47" s="84"/>
      <c r="G47" s="84"/>
      <c r="H47" s="84"/>
      <c r="I47" s="84"/>
    </row>
    <row r="48" spans="1:9" s="4" customFormat="1" ht="15" customHeight="1" x14ac:dyDescent="0.25">
      <c r="A48" s="122" t="s">
        <v>37</v>
      </c>
      <c r="B48" s="40" t="s">
        <v>38</v>
      </c>
      <c r="C48" s="89" t="s">
        <v>37</v>
      </c>
      <c r="D48" s="20">
        <v>40</v>
      </c>
      <c r="E48" s="20">
        <v>40</v>
      </c>
      <c r="F48" s="21">
        <v>2.08</v>
      </c>
      <c r="G48" s="21">
        <v>0.48</v>
      </c>
      <c r="H48" s="21">
        <v>17.7</v>
      </c>
      <c r="I48" s="21">
        <v>85.6</v>
      </c>
    </row>
    <row r="49" spans="1:9" s="4" customFormat="1" ht="15" customHeight="1" x14ac:dyDescent="0.25">
      <c r="A49" s="123"/>
      <c r="B49" s="64"/>
      <c r="C49" s="108"/>
      <c r="D49" s="20"/>
      <c r="E49" s="20"/>
      <c r="F49" s="21"/>
      <c r="G49" s="21"/>
      <c r="H49" s="21"/>
      <c r="I49" s="21"/>
    </row>
    <row r="50" spans="1:9" s="4" customFormat="1" ht="12.75" x14ac:dyDescent="0.2">
      <c r="A50" s="88"/>
      <c r="B50" s="88"/>
      <c r="C50" s="88"/>
      <c r="D50" s="88"/>
      <c r="E50" s="88"/>
      <c r="F50" s="43">
        <f>SUM(F48:F48)</f>
        <v>2.08</v>
      </c>
      <c r="G50" s="43">
        <f>SUM(G48:G48)</f>
        <v>0.48</v>
      </c>
      <c r="H50" s="43">
        <f>SUM(H48:H48)</f>
        <v>17.7</v>
      </c>
      <c r="I50" s="43">
        <f>SUM(I48:I48)</f>
        <v>85.6</v>
      </c>
    </row>
    <row r="51" spans="1:9" s="4" customFormat="1" ht="12.75" customHeight="1" x14ac:dyDescent="0.25">
      <c r="A51" s="89" t="s">
        <v>50</v>
      </c>
      <c r="B51" s="74" t="s">
        <v>151</v>
      </c>
      <c r="C51" s="63" t="s">
        <v>50</v>
      </c>
      <c r="D51" s="20">
        <v>50</v>
      </c>
      <c r="E51" s="20">
        <v>50</v>
      </c>
      <c r="F51" s="21">
        <v>4.25</v>
      </c>
      <c r="G51" s="21">
        <v>5</v>
      </c>
      <c r="H51" s="21">
        <v>1.75</v>
      </c>
      <c r="I51" s="21">
        <v>69</v>
      </c>
    </row>
    <row r="52" spans="1:9" s="4" customFormat="1" ht="13.2" x14ac:dyDescent="0.25">
      <c r="A52" s="90"/>
      <c r="B52" s="75"/>
      <c r="C52" s="63" t="s">
        <v>106</v>
      </c>
      <c r="D52" s="20">
        <v>11</v>
      </c>
      <c r="E52" s="20">
        <v>11</v>
      </c>
      <c r="F52" s="21">
        <f>2.1/100*7</f>
        <v>0.14700000000000002</v>
      </c>
      <c r="G52" s="21">
        <f>28.2/100*7</f>
        <v>1.9739999999999998</v>
      </c>
      <c r="H52" s="21">
        <f>3.1/100*7</f>
        <v>0.217</v>
      </c>
      <c r="I52" s="21">
        <f>284/100*7</f>
        <v>19.88</v>
      </c>
    </row>
    <row r="53" spans="1:9" s="4" customFormat="1" ht="13.2" x14ac:dyDescent="0.25">
      <c r="A53" s="91"/>
      <c r="B53" s="76"/>
      <c r="C53" s="63" t="s">
        <v>21</v>
      </c>
      <c r="D53" s="13">
        <v>5</v>
      </c>
      <c r="E53" s="13">
        <v>5</v>
      </c>
      <c r="F53" s="17" t="s">
        <v>13</v>
      </c>
      <c r="G53" s="17" t="s">
        <v>13</v>
      </c>
      <c r="H53" s="17">
        <v>4.99</v>
      </c>
      <c r="I53" s="17">
        <v>18.95</v>
      </c>
    </row>
    <row r="54" spans="1:9" s="4" customFormat="1" ht="13.2" x14ac:dyDescent="0.25">
      <c r="A54" s="88"/>
      <c r="B54" s="88"/>
      <c r="C54" s="88"/>
      <c r="D54" s="88"/>
      <c r="E54" s="88"/>
      <c r="F54" s="66">
        <f>SUM(F51:F51)</f>
        <v>4.25</v>
      </c>
      <c r="G54" s="66">
        <f>SUM(G51:G51)</f>
        <v>5</v>
      </c>
      <c r="H54" s="66">
        <f>SUM(H51:H51)</f>
        <v>1.75</v>
      </c>
      <c r="I54" s="66">
        <f>SUM(I51:I51)</f>
        <v>69</v>
      </c>
    </row>
    <row r="55" spans="1:9" s="4" customFormat="1" ht="13.2" x14ac:dyDescent="0.25">
      <c r="A55" s="39" t="s">
        <v>126</v>
      </c>
      <c r="B55" s="40" t="s">
        <v>85</v>
      </c>
      <c r="C55" s="39" t="s">
        <v>128</v>
      </c>
      <c r="D55" s="20">
        <v>100</v>
      </c>
      <c r="E55" s="20">
        <v>100</v>
      </c>
      <c r="F55" s="21">
        <v>2.1</v>
      </c>
      <c r="G55" s="21">
        <v>28.2</v>
      </c>
      <c r="H55" s="21">
        <v>3.1</v>
      </c>
      <c r="I55" s="21"/>
    </row>
    <row r="56" spans="1:9" s="4" customFormat="1" ht="13.2" x14ac:dyDescent="0.25">
      <c r="A56" s="88"/>
      <c r="B56" s="88"/>
      <c r="C56" s="88"/>
      <c r="D56" s="88"/>
      <c r="E56" s="88"/>
      <c r="F56" s="43">
        <f>SUM(F55:F55)</f>
        <v>2.1</v>
      </c>
      <c r="G56" s="43">
        <f>SUM(G55:G55)</f>
        <v>28.2</v>
      </c>
      <c r="H56" s="43">
        <f>SUM(H55:H55)</f>
        <v>3.1</v>
      </c>
      <c r="I56" s="43">
        <f>SUM(I55:I55)</f>
        <v>0</v>
      </c>
    </row>
    <row r="57" spans="1:9" s="4" customFormat="1" ht="13.2" x14ac:dyDescent="0.25">
      <c r="A57" s="63" t="s">
        <v>130</v>
      </c>
      <c r="B57" s="65">
        <v>200</v>
      </c>
      <c r="C57" s="67" t="s">
        <v>122</v>
      </c>
      <c r="D57" s="65">
        <v>1.07</v>
      </c>
      <c r="E57" s="65">
        <v>1.07</v>
      </c>
      <c r="F57" s="18">
        <v>0.26</v>
      </c>
      <c r="G57" s="18">
        <v>0.18</v>
      </c>
      <c r="H57" s="18">
        <v>0.26</v>
      </c>
      <c r="I57" s="18">
        <v>4.07</v>
      </c>
    </row>
    <row r="58" spans="1:9" s="4" customFormat="1" ht="12.75" customHeight="1" x14ac:dyDescent="0.25">
      <c r="A58" s="88"/>
      <c r="B58" s="88"/>
      <c r="C58" s="88"/>
      <c r="D58" s="88"/>
      <c r="E58" s="88"/>
      <c r="F58" s="36">
        <f>SUM(F57:F57)</f>
        <v>0.26</v>
      </c>
      <c r="G58" s="56">
        <f>SUM(G57:G57)</f>
        <v>0.18</v>
      </c>
      <c r="H58" s="56">
        <f>SUM(H57:H57)</f>
        <v>0.26</v>
      </c>
      <c r="I58" s="56">
        <f>SUM(I57:I57)</f>
        <v>4.07</v>
      </c>
    </row>
    <row r="59" spans="1:9" s="28" customFormat="1" ht="13.2" x14ac:dyDescent="0.25">
      <c r="A59" s="84" t="s">
        <v>34</v>
      </c>
      <c r="B59" s="84"/>
      <c r="C59" s="84"/>
      <c r="D59" s="84"/>
      <c r="E59" s="84"/>
      <c r="F59" s="36">
        <f>F50+F54+F58+F56</f>
        <v>8.69</v>
      </c>
      <c r="G59" s="56">
        <f>G50+G54+G58+G56</f>
        <v>33.86</v>
      </c>
      <c r="H59" s="56">
        <f>H50+H54+H58+H56</f>
        <v>22.810000000000002</v>
      </c>
      <c r="I59" s="56">
        <f>I50+I54+I58+I56</f>
        <v>158.66999999999999</v>
      </c>
    </row>
    <row r="60" spans="1:9" s="30" customFormat="1" ht="13.2" x14ac:dyDescent="0.3">
      <c r="A60" s="85" t="s">
        <v>44</v>
      </c>
      <c r="B60" s="85"/>
      <c r="C60" s="85"/>
      <c r="D60" s="85"/>
      <c r="E60" s="85"/>
      <c r="F60" s="36">
        <f>SUM(F18+F46+F59,F20)</f>
        <v>45.08</v>
      </c>
      <c r="G60" s="36">
        <f>SUM(G18+G46+G59,G20)</f>
        <v>68.72</v>
      </c>
      <c r="H60" s="36">
        <f>SUM(H18+H46+H59,H20)</f>
        <v>200.88</v>
      </c>
      <c r="I60" s="36">
        <f>SUM(I18+I46+I59,I20)</f>
        <v>1331.68</v>
      </c>
    </row>
    <row r="61" spans="1:9" s="4" customFormat="1" ht="13.2" x14ac:dyDescent="0.25">
      <c r="A61" s="22"/>
      <c r="B61" s="23"/>
      <c r="C61" s="25"/>
      <c r="F61" s="8"/>
      <c r="G61" s="8"/>
      <c r="H61" s="8"/>
      <c r="I61" s="8"/>
    </row>
    <row r="62" spans="1:9" s="4" customFormat="1" ht="13.2" x14ac:dyDescent="0.25">
      <c r="A62" s="22"/>
      <c r="B62" s="23"/>
      <c r="C62" s="25"/>
      <c r="F62" s="8"/>
      <c r="G62" s="8"/>
      <c r="H62" s="8"/>
      <c r="I62" s="8"/>
    </row>
    <row r="63" spans="1:9" s="4" customFormat="1" ht="13.2" x14ac:dyDescent="0.25">
      <c r="B63" s="23"/>
      <c r="C63" s="25"/>
      <c r="F63" s="8"/>
      <c r="G63" s="8"/>
      <c r="H63" s="8"/>
      <c r="I63" s="8"/>
    </row>
    <row r="64" spans="1:9" x14ac:dyDescent="0.3">
      <c r="B64" s="24"/>
      <c r="C64" s="26"/>
      <c r="F64" s="7"/>
      <c r="G64" s="7"/>
      <c r="H64" s="7"/>
      <c r="I64" s="7"/>
    </row>
    <row r="65" spans="2:9" x14ac:dyDescent="0.3">
      <c r="B65" s="24"/>
      <c r="C65" s="26"/>
      <c r="F65" s="7"/>
      <c r="G65" s="7"/>
      <c r="H65" s="7"/>
      <c r="I65" s="7"/>
    </row>
    <row r="66" spans="2:9" x14ac:dyDescent="0.3">
      <c r="B66" s="24"/>
      <c r="C66" s="26"/>
      <c r="F66" s="7"/>
      <c r="G66" s="7"/>
      <c r="H66" s="7"/>
      <c r="I66" s="7"/>
    </row>
    <row r="67" spans="2:9" x14ac:dyDescent="0.3">
      <c r="B67" s="24"/>
      <c r="C67" s="26"/>
      <c r="F67" s="7"/>
      <c r="G67" s="7"/>
      <c r="H67" s="7"/>
      <c r="I67" s="7"/>
    </row>
    <row r="68" spans="2:9" x14ac:dyDescent="0.3">
      <c r="B68" s="24"/>
      <c r="C68" s="26"/>
      <c r="F68" s="7"/>
      <c r="G68" s="7"/>
      <c r="H68" s="7"/>
      <c r="I68" s="7"/>
    </row>
    <row r="69" spans="2:9" x14ac:dyDescent="0.3">
      <c r="B69" s="24"/>
      <c r="C69" s="26"/>
      <c r="F69" s="7"/>
      <c r="G69" s="7"/>
      <c r="H69" s="7"/>
      <c r="I69" s="7"/>
    </row>
    <row r="70" spans="2:9" x14ac:dyDescent="0.3">
      <c r="B70" s="24"/>
      <c r="C70" s="26"/>
      <c r="F70" s="7"/>
      <c r="G70" s="7"/>
      <c r="H70" s="7"/>
      <c r="I70" s="7"/>
    </row>
    <row r="71" spans="2:9" x14ac:dyDescent="0.3">
      <c r="B71" s="24"/>
      <c r="C71" s="26"/>
      <c r="F71" s="7"/>
      <c r="G71" s="7"/>
      <c r="H71" s="7"/>
      <c r="I71" s="7"/>
    </row>
    <row r="72" spans="2:9" x14ac:dyDescent="0.3">
      <c r="B72" s="24"/>
      <c r="F72" s="7"/>
      <c r="G72" s="7"/>
      <c r="H72" s="7"/>
      <c r="I72" s="7"/>
    </row>
    <row r="73" spans="2:9" x14ac:dyDescent="0.3">
      <c r="B73" s="24"/>
      <c r="F73" s="7"/>
      <c r="G73" s="7"/>
      <c r="H73" s="7"/>
      <c r="I73" s="7"/>
    </row>
    <row r="74" spans="2:9" x14ac:dyDescent="0.3">
      <c r="B74" s="24"/>
      <c r="F74" s="7"/>
      <c r="G74" s="7"/>
      <c r="H74" s="7"/>
      <c r="I74" s="7"/>
    </row>
    <row r="75" spans="2:9" x14ac:dyDescent="0.3">
      <c r="B75" s="24"/>
      <c r="F75" s="7"/>
      <c r="G75" s="7"/>
      <c r="H75" s="7"/>
      <c r="I75" s="7"/>
    </row>
    <row r="76" spans="2:9" x14ac:dyDescent="0.3">
      <c r="B76" s="24"/>
      <c r="F76" s="7"/>
      <c r="G76" s="7"/>
      <c r="H76" s="7"/>
      <c r="I76" s="7"/>
    </row>
    <row r="77" spans="2:9" x14ac:dyDescent="0.3">
      <c r="B77" s="24"/>
      <c r="F77" s="7"/>
      <c r="G77" s="7"/>
      <c r="H77" s="7"/>
      <c r="I77" s="7"/>
    </row>
    <row r="78" spans="2:9" x14ac:dyDescent="0.3">
      <c r="B78" s="24"/>
      <c r="F78" s="7"/>
      <c r="G78" s="7"/>
      <c r="H78" s="7"/>
      <c r="I78" s="7"/>
    </row>
    <row r="79" spans="2:9" x14ac:dyDescent="0.3">
      <c r="B79" s="24"/>
      <c r="F79" s="7"/>
      <c r="G79" s="7"/>
      <c r="H79" s="7"/>
      <c r="I79" s="7"/>
    </row>
    <row r="80" spans="2:9" x14ac:dyDescent="0.3">
      <c r="B80" s="24"/>
      <c r="F80" s="7"/>
      <c r="G80" s="7"/>
      <c r="H80" s="7"/>
      <c r="I80" s="7"/>
    </row>
    <row r="81" spans="2:9" x14ac:dyDescent="0.3">
      <c r="B81" s="24"/>
      <c r="F81" s="7"/>
      <c r="G81" s="7"/>
      <c r="H81" s="7"/>
      <c r="I81" s="7"/>
    </row>
    <row r="82" spans="2:9" x14ac:dyDescent="0.3">
      <c r="B82" s="24"/>
      <c r="F82" s="7"/>
      <c r="G82" s="7"/>
      <c r="H82" s="7"/>
      <c r="I82" s="7"/>
    </row>
    <row r="83" spans="2:9" x14ac:dyDescent="0.3">
      <c r="B83" s="24"/>
      <c r="F83" s="7"/>
      <c r="G83" s="7"/>
      <c r="H83" s="7"/>
      <c r="I83" s="7"/>
    </row>
    <row r="84" spans="2:9" x14ac:dyDescent="0.3">
      <c r="B84" s="24"/>
      <c r="F84" s="7"/>
      <c r="G84" s="7"/>
      <c r="H84" s="7"/>
      <c r="I84" s="7"/>
    </row>
    <row r="85" spans="2:9" x14ac:dyDescent="0.3">
      <c r="B85" s="24"/>
      <c r="F85" s="7"/>
      <c r="G85" s="7"/>
      <c r="H85" s="7"/>
      <c r="I85" s="7"/>
    </row>
    <row r="86" spans="2:9" x14ac:dyDescent="0.3">
      <c r="F86" s="7"/>
      <c r="G86" s="7"/>
      <c r="H86" s="7"/>
      <c r="I86" s="7"/>
    </row>
    <row r="87" spans="2:9" x14ac:dyDescent="0.3">
      <c r="F87" s="7"/>
      <c r="G87" s="7"/>
      <c r="H87" s="7"/>
      <c r="I87" s="7"/>
    </row>
    <row r="88" spans="2:9" x14ac:dyDescent="0.3">
      <c r="F88" s="7"/>
      <c r="G88" s="7"/>
      <c r="H88" s="7"/>
      <c r="I88" s="7"/>
    </row>
    <row r="89" spans="2:9" x14ac:dyDescent="0.3">
      <c r="F89" s="7"/>
      <c r="G89" s="7"/>
      <c r="H89" s="7"/>
      <c r="I89" s="7"/>
    </row>
    <row r="90" spans="2:9" x14ac:dyDescent="0.3">
      <c r="F90" s="7"/>
      <c r="G90" s="7"/>
      <c r="H90" s="7"/>
      <c r="I90" s="7"/>
    </row>
    <row r="91" spans="2:9" x14ac:dyDescent="0.3">
      <c r="F91" s="7"/>
      <c r="G91" s="7"/>
      <c r="H91" s="7"/>
      <c r="I91" s="7"/>
    </row>
    <row r="92" spans="2:9" x14ac:dyDescent="0.3">
      <c r="F92" s="7"/>
      <c r="G92" s="7"/>
      <c r="H92" s="7"/>
      <c r="I92" s="7"/>
    </row>
    <row r="93" spans="2:9" x14ac:dyDescent="0.3">
      <c r="F93" s="7"/>
      <c r="G93" s="7"/>
      <c r="H93" s="7"/>
      <c r="I93" s="7"/>
    </row>
    <row r="94" spans="2:9" x14ac:dyDescent="0.3">
      <c r="F94" s="7"/>
      <c r="G94" s="7"/>
      <c r="H94" s="7"/>
      <c r="I94" s="7"/>
    </row>
    <row r="95" spans="2:9" x14ac:dyDescent="0.3">
      <c r="F95" s="7"/>
      <c r="G95" s="7"/>
      <c r="H95" s="7"/>
      <c r="I95" s="7"/>
    </row>
  </sheetData>
  <mergeCells count="39">
    <mergeCell ref="A48:A49"/>
    <mergeCell ref="C48:C49"/>
    <mergeCell ref="A17:E17"/>
    <mergeCell ref="A1:I1"/>
    <mergeCell ref="A2:I2"/>
    <mergeCell ref="A5:I5"/>
    <mergeCell ref="A6:A9"/>
    <mergeCell ref="B6:B9"/>
    <mergeCell ref="A10:E10"/>
    <mergeCell ref="A11:A13"/>
    <mergeCell ref="B11:B13"/>
    <mergeCell ref="A14:E14"/>
    <mergeCell ref="A15:A16"/>
    <mergeCell ref="B15:B16"/>
    <mergeCell ref="A41:E41"/>
    <mergeCell ref="A18:E18"/>
    <mergeCell ref="A19:I19"/>
    <mergeCell ref="A21:I21"/>
    <mergeCell ref="A22:A25"/>
    <mergeCell ref="B22:B25"/>
    <mergeCell ref="A26:E26"/>
    <mergeCell ref="A27:A32"/>
    <mergeCell ref="B27:B32"/>
    <mergeCell ref="A33:E33"/>
    <mergeCell ref="A34:A40"/>
    <mergeCell ref="B34:B40"/>
    <mergeCell ref="A42:A43"/>
    <mergeCell ref="B42:B43"/>
    <mergeCell ref="A44:E44"/>
    <mergeCell ref="A46:E46"/>
    <mergeCell ref="A47:I47"/>
    <mergeCell ref="A60:E60"/>
    <mergeCell ref="A50:E50"/>
    <mergeCell ref="A58:E58"/>
    <mergeCell ref="A59:E59"/>
    <mergeCell ref="A56:E56"/>
    <mergeCell ref="A51:A53"/>
    <mergeCell ref="B51:B53"/>
    <mergeCell ref="A54:E54"/>
  </mergeCells>
  <pageMargins left="0.51181102362204722" right="0.51181102362204722" top="0.55118110236220474" bottom="0.55118110236220474" header="0" footer="0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</vt:i4>
      </vt:variant>
    </vt:vector>
  </HeadingPairs>
  <TitlesOfParts>
    <vt:vector size="14" baseType="lpstr">
      <vt:lpstr>титульник</vt:lpstr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10 день</vt:lpstr>
      <vt:lpstr>11 день</vt:lpstr>
      <vt:lpstr>12 день</vt:lpstr>
      <vt:lpstr>'7 день'!Область_печати</vt:lpstr>
    </vt:vector>
  </TitlesOfParts>
  <Company>MultiDVD Team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cp:lastPrinted>2017-02-07T08:27:58Z</cp:lastPrinted>
  <dcterms:created xsi:type="dcterms:W3CDTF">2015-04-22T07:29:01Z</dcterms:created>
  <dcterms:modified xsi:type="dcterms:W3CDTF">2020-09-28T18:38:14Z</dcterms:modified>
</cp:coreProperties>
</file>